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<sst xmlns="http://schemas.openxmlformats.org/spreadsheetml/2006/main" count="674" uniqueCount="461">
  <si>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</si>
  <si>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</si>
  <si>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</si>
  <si>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</si>
  <si>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</si>
  <si>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</si>
  <si>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</si>
  <si>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</si>
  <si>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</si>
  <si>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</si>
  <si>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</si>
  <si>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</si>
  <si>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</si>
  <si>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</si>
  <si>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</si>
  <si>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</si>
  <si>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</si>
  <si>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</si>
  <si>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</si>
  <si>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</si>
  <si>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</si>
  <si>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</si>
  <si>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</si>
  <si>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</si>
  <si>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</si>
  <si>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</si>
  <si>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</si>
  <si>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</si>
  <si>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</si>
  <si>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</si>
  <si>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</si>
  <si>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</si>
  <si>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</si>
  <si>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</si>
  <si>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</si>
  <si>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</si>
  <si>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</si>
  <si>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</si>
  <si>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</si>
  <si>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</si>
  <si>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</si>
  <si>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</si>
  <si>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</si>
  <si>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</si>
  <si>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</si>
  <si>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</si>
  <si>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</si>
  <si>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</si>
  <si>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</si>
  <si>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</si>
  <si>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</si>
  <si>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</si>
  <si>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</si>
  <si>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</si>
  <si>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</si>
  <si>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</si>
  <si>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</si>
  <si>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</si>
  <si>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</si>
  <si>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</si>
  <si>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</si>
  <si>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</si>
  <si>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</si>
  <si>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</si>
  <si>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</si>
  <si>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</si>
  <si>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</si>
  <si>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</si>
  <si>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</si>
  <si>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</si>
  <si>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</si>
  <si>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</si>
  <si>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</si>
  <si>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</si>
  <si>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</si>
  <si>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</si>
  <si>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</si>
  <si>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</si>
  <si>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</si>
  <si>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</si>
  <si>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</si>
  <si>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</si>
  <si>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</si>
  <si>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</si>
  <si>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</si>
  <si>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</si>
  <si>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</si>
  <si>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</si>
  <si>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</si>
  <si>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</si>
  <si>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</si>
  <si>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</si>
  <si>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</si>
  <si>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</si>
  <si>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</si>
  <si>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</si>
  <si>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</si>
  <si>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</si>
  <si>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</si>
  <si>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</si>
  <si>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</si>
  <si>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</si>
  <si>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</si>
  <si>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</si>
  <si>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</si>
  <si>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</si>
  <si>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</si>
  <si>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</si>
  <si>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</si>
  <si>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</si>
  <si>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</si>
  <si>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</si>
  <si>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</si>
  <si>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</si>
  <si>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</si>
  <si>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</si>
  <si>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</si>
  <si>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</si>
  <si>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</si>
  <si>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</si>
  <si>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</si>
  <si>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</si>
  <si>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</si>
  <si>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</si>
  <si>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</si>
  <si>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</si>
  <si>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</si>
  <si>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</si>
  <si>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</si>
  <si>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</si>
  <si>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</si>
  <si>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</si>
  <si>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</si>
  <si>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</si>
  <si>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</si>
  <si>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</si>
  <si>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</si>
  <si>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</si>
  <si>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</si>
  <si>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</si>
  <si>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</si>
  <si>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</si>
  <si>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</si>
  <si>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</si>
  <si>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</si>
  <si>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</si>
  <si>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</si>
  <si>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</si>
  <si>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</si>
  <si>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</si>
  <si>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</si>
  <si>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</si>
  <si>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</si>
  <si>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</si>
  <si>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</si>
  <si>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</si>
  <si>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</si>
  <si>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</si>
  <si>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</si>
  <si>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</si>
  <si>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</si>
  <si>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</si>
  <si>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</si>
  <si>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</si>
  <si>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</si>
  <si>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</si>
  <si>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</si>
  <si>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</si>
  <si>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</si>
  <si>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</si>
  <si>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</si>
  <si>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</si>
  <si>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</si>
  <si>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</si>
  <si>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</si>
  <si>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</si>
  <si>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</si>
  <si>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</si>
  <si>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</si>
  <si>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</si>
  <si>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</si>
  <si>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</si>
  <si>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</si>
  <si>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</si>
  <si>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</si>
  <si>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</si>
  <si>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</si>
  <si>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</si>
  <si>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</si>
  <si>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</si>
  <si>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</si>
  <si>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</si>
  <si>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</si>
  <si>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</si>
  <si>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</si>
  <si>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</si>
  <si>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</si>
  <si>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</si>
  <si>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</si>
  <si>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</si>
  <si>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</si>
  <si>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</si>
  <si>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</si>
  <si>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</si>
  <si>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</si>
  <si>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</si>
  <si>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</si>
  <si>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</si>
  <si>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</si>
  <si>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</si>
  <si>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</si>
  <si>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</si>
  <si>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</si>
  <si>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</si>
  <si>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</si>
  <si>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</si>
  <si>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</si>
  <si>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</si>
  <si>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</si>
  <si>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</si>
  <si>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</si>
  <si>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</si>
  <si>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</si>
  <si>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</si>
  <si>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</si>
  <si>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</si>
  <si>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</si>
  <si>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</si>
  <si>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</si>
  <si>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</si>
  <si>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</si>
  <si>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</si>
  <si>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</si>
  <si>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</si>
  <si>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</si>
  <si>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</si>
  <si>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</si>
  <si>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</si>
  <si>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</si>
  <si>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</si>
  <si>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</si>
  <si>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</si>
  <si>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</si>
  <si>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</si>
  <si>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</si>
  <si>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</si>
  <si>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</si>
  <si>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</si>
  <si>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</si>
  <si>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</si>
  <si>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</si>
  <si>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</si>
  <si>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</si>
  <si>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</si>
  <si>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</si>
  <si>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</si>
  <si>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</si>
  <si>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</si>
  <si>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</si>
  <si>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</si>
  <si>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</si>
  <si>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</si>
  <si>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</si>
  <si>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</si>
  <si>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</si>
  <si>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</si>
  <si>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</si>
  <si>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</si>
  <si>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</si>
  <si>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</si>
  <si>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</si>
  <si>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</si>
  <si>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</si>
  <si>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</si>
  <si>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</si>
  <si>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</si>
  <si>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</si>
  <si>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</si>
  <si>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</si>
  <si>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</si>
  <si>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</si>
  <si>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</si>
  <si>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</si>
  <si>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</si>
  <si>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</si>
  <si>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</si>
  <si>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</si>
  <si>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</si>
  <si>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</si>
  <si>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</si>
  <si>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</si>
  <si>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</si>
  <si>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</si>
  <si>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</si>
  <si>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</si>
  <si>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</si>
  <si>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</si>
  <si>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</si>
  <si>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</si>
  <si>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</si>
  <si>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</si>
  <si>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</si>
  <si>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</si>
  <si>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</si>
  <si>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</si>
  <si>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</si>
  <si>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</si>
  <si>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</si>
  <si>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</si>
  <si>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</si>
  <si>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</si>
  <si>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</si>
  <si>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</si>
  <si>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</si>
  <si>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</si>
  <si>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</si>
  <si>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</si>
  <si>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</si>
  <si>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</si>
  <si>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</si>
  <si>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</si>
  <si>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</si>
  <si>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</si>
  <si>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</si>
  <si>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</si>
  <si>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</si>
  <si>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</si>
  <si>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</si>
  <si>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</si>
  <si>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</si>
  <si>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</si>
  <si>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</si>
  <si>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</si>
  <si>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</si>
  <si>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</si>
  <si>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</si>
  <si>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</si>
  <si>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</si>
  <si>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</si>
  <si>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</si>
  <si>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</si>
  <si>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</si>
  <si>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</si>
  <si>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</si>
  <si>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</si>
  <si>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</si>
  <si>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</si>
  <si>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</si>
  <si>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</si>
  <si>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</si>
  <si>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</si>
  <si>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</si>
  <si>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</si>
  <si>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</si>
  <si>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</si>
  <si>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</si>
  <si>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</si>
  <si>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</si>
  <si>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</si>
  <si>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</si>
  <si>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</si>
  <si>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</si>
  <si>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</si>
  <si>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</si>
  <si>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</si>
  <si>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</si>
  <si>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</si>
  <si>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</si>
  <si>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</si>
  <si>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</si>
  <si>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</si>
  <si>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</si>
  <si>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</si>
  <si>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</si>
  <si>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</si>
  <si>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</si>
  <si>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</si>
  <si>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</si>
  <si>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</si>
  <si>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</si>
  <si>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</si>
  <si>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</si>
  <si>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</si>
  <si>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</si>
  <si>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</si>
  <si>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</si>
  <si>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</si>
  <si>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</si>
  <si>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</si>
  <si>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</si>
  <si>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</si>
  <si>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</si>
  <si>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</si>
  <si>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</si>
  <si>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</si>
  <si>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</si>
  <si>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</si>
  <si>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</si>
  <si>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</si>
  <si>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</si>
  <si>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</si>
  <si>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</si>
  <si>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</si>
  <si>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</si>
  <si>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</si>
  <si>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</si>
  <si>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</si>
  <si>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</si>
  <si>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</si>
  <si>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</si>
  <si>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</si>
  <si>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</si>
  <si>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</si>
  <si>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</si>
  <si>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</si>
  <si>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</si>
  <si>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</si>
  <si>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</si>
  <si>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</si>
  <si>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</si>
  <si>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</si>
  <si>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</si>
  <si>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</si>
  <si>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</si>
  <si>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</si>
  <si>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</si>
  <si>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</si>
  <si>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</si>
  <si>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</si>
  <si>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</si>
  <si>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</si>
  <si>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</si>
  <si>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</si>
  <si>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</si>
  <si>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</si>
  <si>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</si>
  <si>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</si>
  <si>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</si>
  <si>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</si>
  <si>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</si>
  <si>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</si>
  <si>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</si>
  <si>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</si>
  <si>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</si>
  <si>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</si>
  <si>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</si>
  <si>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</si>
  <si>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</si>
  <si>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</si>
  <si>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</si>
  <si>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</si>
  <si>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</si>
  <si>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</si>
  <si>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</si>
  <si>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</si>
  <si>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</si>
  <si>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</si>
  <si>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ДЪРЖАВЕН ФОНД "ЗЕМЕДЕЛИЕ"</t>
  </si>
  <si>
    <t>www.dfz.bg</t>
  </si>
  <si>
    <t>dfz@dfz.bg</t>
  </si>
  <si>
    <t>02/8187207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</si>
</sst>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#,##0;\(#,##0\)"/>
    <numFmt numFmtId="174" formatCode="00&quot;.&quot;00&quot;.&quot;0000&quot; г.&quot;"/>
    <numFmt numFmtId="175" formatCode="#,##0&quot; &quot;;[Red]\(#,##0\)"/>
    <numFmt numFmtId="176" formatCode="&quot;МАКЕТ ЗА &quot;0000&quot; г.&quot;"/>
    <numFmt numFmtId="177" formatCode="0000"/>
    <numFmt numFmtId="178" formatCode="000&quot; &quot;000&quot; &quot;000"/>
    <numFmt numFmtId="179" formatCode="&quot;31.12.&quot;0000&quot; г.&quot;"/>
    <numFmt numFmtId="180" formatCode="&quot;МАКЕТ за &quot;0000&quot; г.&quot;"/>
    <numFmt numFmtId="181" formatCode="&quot;'BALANCE-SHEET-&quot;0000&quot;-leva'&quot;"/>
    <numFmt numFmtId="182" formatCode="&quot;'BALANCE-SHEET-&quot;0000&quot;-leva', колона (2), позиция - код 0080&quot;"/>
    <numFmt numFmtId="183" formatCode="&quot;'BALANCE-SHEET-&quot;0000&quot;-leva', колона (4), позиция - код 0080&quot;"/>
    <numFmt numFmtId="184" formatCode="&quot;'BALANCE-SHEET-&quot;0000&quot;-leva', колона (6), позиция - код 0080&quot;"/>
    <numFmt numFmtId="185" formatCode="&quot;'Cash-Flow-&quot;0000&quot;-leva':&quot;"/>
    <numFmt numFmtId="186" formatCode="&quot;'Cash-Flow-&quot;0000&quot;-leva'.&quot;"/>
    <numFmt numFmtId="187" formatCode="&quot;'BALANCE-SHEET-&quot;0000&quot;-leva', колона (1), позиция - код 0080&quot;"/>
    <numFmt numFmtId="188" formatCode="&quot;'BALANCE-SHEET-&quot;0000&quot;-leva', колона (3), позиция - код 0080&quot;"/>
    <numFmt numFmtId="189" formatCode="&quot;'BALANCE-SHEET-&quot;0000&quot;-leva', колона (5), позиция - код 0080&quot;"/>
    <numFmt numFmtId="190" formatCode="&quot;'BALANCE-SHEET-&quot;0000&quot;-leva' -  позиция с код 0080&quot;"/>
    <numFmt numFmtId="191" formatCode="&quot;Касов отчет и Баланс - бр. неравнения: &quot;0"/>
    <numFmt numFmtId="192" formatCode="&quot;виж таблица 'Cash-Flow-&quot;0000&quot;-Leva'-редове 168 и 171&quot;"/>
    <numFmt numFmtId="193" formatCode="&quot;виж редове 168 и 171&quot;"/>
    <numFmt numFmtId="194" formatCode="&quot;'BALANCE-SHEET-&quot;0000&quot;-leva' - позиция с код 0080&quot;"/>
    <numFmt numFmtId="195" formatCode="dd\.mm\.yyyy\ &quot;г.&quot;;@"/>
    <numFmt numFmtId="196" formatCode="0000&quot; &quot;0000"/>
    <numFmt numFmtId="197" formatCode="0000&quot; &quot;0000&quot; &quot;0000"/>
    <numFmt numFmtId="198" formatCode="0000&quot; &quot;0000&quot; &quot;0000&quot; &quot;0000"/>
  </numFmts>
  <fonts count="1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/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1" applyFont="1" applyFill="1" applyAlignment="1" applyProtection="1">
      <alignment horizontal="right"/>
      <protection/>
    </xf>
    <xf numFmtId="0" fontId="148" fillId="32" borderId="0" xfId="61" applyFont="1" applyFill="1" applyBorder="1" applyAlignment="1" applyProtection="1">
      <alignment horizontal="center"/>
      <protection/>
    </xf>
    <xf numFmtId="166" fontId="149" fillId="32" borderId="0" xfId="64" applyNumberFormat="1" applyFont="1" applyFill="1" applyAlignment="1" applyProtection="1">
      <alignment/>
      <protection/>
    </xf>
    <xf numFmtId="0" fontId="147" fillId="32" borderId="0" xfId="56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1" applyFont="1" applyFill="1" applyAlignment="1" applyProtection="1">
      <alignment horizontal="right"/>
      <protection/>
    </xf>
    <xf numFmtId="0" fontId="19" fillId="37" borderId="0" xfId="56" applyFont="1" applyFill="1" applyProtection="1">
      <alignment/>
      <protection/>
    </xf>
    <xf numFmtId="0" fontId="20" fillId="37" borderId="0" xfId="56" applyFont="1" applyFill="1" applyBorder="1" applyAlignment="1">
      <alignment vertical="center"/>
      <protection/>
    </xf>
    <xf numFmtId="0" fontId="19" fillId="37" borderId="0" xfId="56" applyFont="1" applyFill="1" applyBorder="1" applyAlignment="1">
      <alignment vertical="center"/>
      <protection/>
    </xf>
    <xf numFmtId="0" fontId="19" fillId="37" borderId="0" xfId="56" applyFont="1" applyFill="1" applyBorder="1" applyAlignment="1" applyProtection="1">
      <alignment vertical="center"/>
      <protection/>
    </xf>
    <xf numFmtId="0" fontId="20" fillId="37" borderId="0" xfId="56" applyFont="1" applyFill="1" applyBorder="1" applyAlignment="1">
      <alignment horizontal="center" vertical="center"/>
      <protection/>
    </xf>
    <xf numFmtId="4" fontId="19" fillId="37" borderId="0" xfId="56" applyNumberFormat="1" applyFont="1" applyFill="1" applyAlignment="1" applyProtection="1">
      <alignment vertical="center"/>
      <protection/>
    </xf>
    <xf numFmtId="4" fontId="19" fillId="0" borderId="0" xfId="56" applyNumberFormat="1" applyFont="1" applyFill="1" applyAlignment="1" applyProtection="1">
      <alignment vertical="center"/>
      <protection/>
    </xf>
    <xf numFmtId="0" fontId="19" fillId="0" borderId="0" xfId="56" applyFont="1" applyFill="1" applyBorder="1" applyAlignment="1" applyProtection="1">
      <alignment vertical="center"/>
      <protection/>
    </xf>
    <xf numFmtId="0" fontId="19" fillId="0" borderId="0" xfId="56" applyFont="1" applyFill="1" applyProtection="1">
      <alignment/>
      <protection/>
    </xf>
    <xf numFmtId="0" fontId="19" fillId="37" borderId="0" xfId="56" applyFont="1" applyFill="1">
      <alignment/>
      <protection/>
    </xf>
    <xf numFmtId="0" fontId="19" fillId="0" borderId="0" xfId="56" applyFont="1" applyFill="1">
      <alignment/>
      <protection/>
    </xf>
    <xf numFmtId="0" fontId="9" fillId="38" borderId="12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3" xfId="56" applyFont="1" applyFill="1" applyBorder="1">
      <alignment/>
      <protection/>
    </xf>
    <xf numFmtId="0" fontId="8" fillId="38" borderId="12" xfId="56" applyFont="1" applyFill="1" applyBorder="1" applyAlignment="1">
      <alignment horizontal="right"/>
      <protection/>
    </xf>
    <xf numFmtId="167" fontId="8" fillId="38" borderId="0" xfId="56" applyNumberFormat="1" applyFont="1" applyFill="1" applyBorder="1" applyAlignment="1">
      <alignment horizontal="right"/>
      <protection/>
    </xf>
    <xf numFmtId="0" fontId="8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16" fillId="38" borderId="13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14" xfId="56" applyFont="1" applyFill="1" applyBorder="1">
      <alignment/>
      <protection/>
    </xf>
    <xf numFmtId="0" fontId="9" fillId="38" borderId="15" xfId="56" applyFont="1" applyFill="1" applyBorder="1">
      <alignment/>
      <protection/>
    </xf>
    <xf numFmtId="0" fontId="21" fillId="38" borderId="15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6" applyFont="1" applyFill="1" applyBorder="1">
      <alignment/>
      <protection/>
    </xf>
    <xf numFmtId="0" fontId="9" fillId="32" borderId="19" xfId="56" applyFont="1" applyFill="1" applyBorder="1">
      <alignment/>
      <protection/>
    </xf>
    <xf numFmtId="0" fontId="9" fillId="32" borderId="20" xfId="56" applyFont="1" applyFill="1" applyBorder="1">
      <alignment/>
      <protection/>
    </xf>
    <xf numFmtId="0" fontId="9" fillId="32" borderId="21" xfId="56" applyFont="1" applyFill="1" applyBorder="1">
      <alignment/>
      <protection/>
    </xf>
    <xf numFmtId="0" fontId="9" fillId="32" borderId="0" xfId="56" applyFont="1" applyFill="1" applyBorder="1">
      <alignment/>
      <protection/>
    </xf>
    <xf numFmtId="172" fontId="15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0" fontId="151" fillId="32" borderId="0" xfId="0" applyFont="1" applyFill="1" applyBorder="1" applyAlignment="1" applyProtection="1">
      <alignment/>
      <protection/>
    </xf>
    <xf numFmtId="0" fontId="9" fillId="38" borderId="23" xfId="56" applyFont="1" applyFill="1" applyBorder="1">
      <alignment/>
      <protection/>
    </xf>
    <xf numFmtId="167" fontId="8" fillId="38" borderId="20" xfId="56" applyNumberFormat="1" applyFont="1" applyFill="1" applyBorder="1" applyAlignment="1">
      <alignment horizontal="right"/>
      <protection/>
    </xf>
    <xf numFmtId="0" fontId="9" fillId="38" borderId="20" xfId="56" applyFont="1" applyFill="1" applyBorder="1">
      <alignment/>
      <protection/>
    </xf>
    <xf numFmtId="0" fontId="9" fillId="38" borderId="24" xfId="56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2" fillId="39" borderId="22" xfId="0" applyNumberFormat="1" applyFont="1" applyFill="1" applyBorder="1" applyAlignment="1" applyProtection="1" quotePrefix="1">
      <alignment horizontal="center" wrapText="1"/>
      <protection/>
    </xf>
    <xf numFmtId="173" fontId="9" fillId="37" borderId="0" xfId="64" applyNumberFormat="1" applyFont="1" applyFill="1" applyAlignment="1" applyProtection="1">
      <alignment/>
      <protection/>
    </xf>
    <xf numFmtId="173" fontId="14" fillId="37" borderId="0" xfId="63" applyNumberFormat="1" applyFont="1" applyFill="1" applyProtection="1">
      <alignment/>
      <protection/>
    </xf>
    <xf numFmtId="173" fontId="6" fillId="34" borderId="0" xfId="0" applyNumberFormat="1" applyFont="1" applyFill="1" applyAlignment="1" applyProtection="1">
      <alignment/>
      <protection/>
    </xf>
    <xf numFmtId="172" fontId="153" fillId="40" borderId="22" xfId="0" applyNumberFormat="1" applyFont="1" applyFill="1" applyBorder="1" applyAlignment="1" applyProtection="1" quotePrefix="1">
      <alignment horizontal="center" vertical="center" wrapText="1"/>
      <protection/>
    </xf>
    <xf numFmtId="173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1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0" fillId="32" borderId="26" xfId="0" applyNumberFormat="1" applyFont="1" applyFill="1" applyBorder="1" applyAlignment="1" applyProtection="1">
      <alignment horizontal="center"/>
      <protection/>
    </xf>
    <xf numFmtId="166" fontId="12" fillId="32" borderId="26" xfId="0" applyNumberFormat="1" applyFont="1" applyFill="1" applyBorder="1" applyAlignment="1" applyProtection="1">
      <alignment horizontal="center"/>
      <protection/>
    </xf>
    <xf numFmtId="166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4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2" borderId="0" xfId="64" applyNumberFormat="1" applyFont="1" applyFill="1" applyBorder="1" applyAlignment="1" applyProtection="1">
      <alignment/>
      <protection/>
    </xf>
    <xf numFmtId="38" fontId="9" fillId="42" borderId="0" xfId="64" applyNumberFormat="1" applyFont="1" applyFill="1" applyBorder="1" applyAlignment="1" applyProtection="1">
      <alignment/>
      <protection/>
    </xf>
    <xf numFmtId="38" fontId="15" fillId="38" borderId="29" xfId="64" applyNumberFormat="1" applyFont="1" applyFill="1" applyBorder="1" applyAlignment="1" applyProtection="1">
      <alignment/>
      <protection/>
    </xf>
    <xf numFmtId="38" fontId="8" fillId="33" borderId="29" xfId="64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4" applyNumberFormat="1" applyFont="1" applyFill="1" applyBorder="1" applyAlignment="1" applyProtection="1">
      <alignment/>
      <protection/>
    </xf>
    <xf numFmtId="38" fontId="9" fillId="42" borderId="29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29" xfId="64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4" applyNumberFormat="1" applyFont="1" applyFill="1" applyBorder="1" applyAlignment="1" applyProtection="1">
      <alignment/>
      <protection/>
    </xf>
    <xf numFmtId="38" fontId="8" fillId="43" borderId="42" xfId="64" applyNumberFormat="1" applyFont="1" applyFill="1" applyBorder="1" applyAlignment="1" applyProtection="1">
      <alignment/>
      <protection/>
    </xf>
    <xf numFmtId="38" fontId="8" fillId="43" borderId="43" xfId="64" applyNumberFormat="1" applyFont="1" applyFill="1" applyBorder="1" applyAlignment="1" applyProtection="1">
      <alignment/>
      <protection/>
    </xf>
    <xf numFmtId="38" fontId="8" fillId="44" borderId="41" xfId="64" applyNumberFormat="1" applyFont="1" applyFill="1" applyBorder="1" applyAlignment="1" applyProtection="1">
      <alignment/>
      <protection/>
    </xf>
    <xf numFmtId="38" fontId="8" fillId="44" borderId="42" xfId="64" applyNumberFormat="1" applyFont="1" applyFill="1" applyBorder="1" applyAlignment="1" applyProtection="1">
      <alignment/>
      <protection/>
    </xf>
    <xf numFmtId="38" fontId="8" fillId="44" borderId="43" xfId="64" applyNumberFormat="1" applyFont="1" applyFill="1" applyBorder="1" applyAlignment="1" applyProtection="1">
      <alignment/>
      <protection/>
    </xf>
    <xf numFmtId="38" fontId="8" fillId="33" borderId="44" xfId="64" applyNumberFormat="1" applyFont="1" applyFill="1" applyBorder="1" applyAlignment="1" applyProtection="1">
      <alignment/>
      <protection/>
    </xf>
    <xf numFmtId="38" fontId="8" fillId="33" borderId="45" xfId="64" applyNumberFormat="1" applyFont="1" applyFill="1" applyBorder="1" applyAlignment="1" applyProtection="1">
      <alignment/>
      <protection/>
    </xf>
    <xf numFmtId="38" fontId="9" fillId="33" borderId="46" xfId="64" applyNumberFormat="1" applyFont="1" applyFill="1" applyBorder="1" applyAlignment="1" applyProtection="1">
      <alignment/>
      <protection/>
    </xf>
    <xf numFmtId="38" fontId="9" fillId="33" borderId="47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44" xfId="64" applyNumberFormat="1" applyFont="1" applyFill="1" applyBorder="1" applyAlignment="1" applyProtection="1">
      <alignment/>
      <protection/>
    </xf>
    <xf numFmtId="38" fontId="9" fillId="33" borderId="45" xfId="64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4" applyNumberFormat="1" applyFont="1" applyFill="1" applyBorder="1" applyAlignment="1" applyProtection="1">
      <alignment/>
      <protection/>
    </xf>
    <xf numFmtId="38" fontId="22" fillId="42" borderId="53" xfId="64" applyNumberFormat="1" applyFont="1" applyFill="1" applyBorder="1" applyAlignment="1" applyProtection="1">
      <alignment/>
      <protection/>
    </xf>
    <xf numFmtId="38" fontId="22" fillId="42" borderId="46" xfId="64" applyNumberFormat="1" applyFont="1" applyFill="1" applyBorder="1" applyAlignment="1" applyProtection="1">
      <alignment/>
      <protection/>
    </xf>
    <xf numFmtId="38" fontId="22" fillId="42" borderId="47" xfId="64" applyNumberFormat="1" applyFont="1" applyFill="1" applyBorder="1" applyAlignment="1" applyProtection="1">
      <alignment/>
      <protection/>
    </xf>
    <xf numFmtId="38" fontId="22" fillId="42" borderId="48" xfId="64" applyNumberFormat="1" applyFont="1" applyFill="1" applyBorder="1" applyAlignment="1" applyProtection="1">
      <alignment/>
      <protection/>
    </xf>
    <xf numFmtId="38" fontId="22" fillId="42" borderId="49" xfId="64" applyNumberFormat="1" applyFont="1" applyFill="1" applyBorder="1" applyAlignment="1" applyProtection="1">
      <alignment/>
      <protection/>
    </xf>
    <xf numFmtId="38" fontId="8" fillId="33" borderId="54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1" xfId="64" applyNumberFormat="1" applyFont="1" applyFill="1" applyBorder="1" applyAlignment="1" applyProtection="1">
      <alignment/>
      <protection/>
    </xf>
    <xf numFmtId="38" fontId="22" fillId="42" borderId="42" xfId="64" applyNumberFormat="1" applyFont="1" applyFill="1" applyBorder="1" applyAlignment="1" applyProtection="1">
      <alignment/>
      <protection/>
    </xf>
    <xf numFmtId="38" fontId="22" fillId="42" borderId="43" xfId="64" applyNumberFormat="1" applyFont="1" applyFill="1" applyBorder="1" applyAlignment="1" applyProtection="1">
      <alignment/>
      <protection/>
    </xf>
    <xf numFmtId="38" fontId="9" fillId="45" borderId="55" xfId="64" applyNumberFormat="1" applyFont="1" applyFill="1" applyBorder="1" applyAlignment="1" applyProtection="1">
      <alignment/>
      <protection/>
    </xf>
    <xf numFmtId="38" fontId="9" fillId="45" borderId="56" xfId="64" applyNumberFormat="1" applyFont="1" applyFill="1" applyBorder="1" applyAlignment="1" applyProtection="1">
      <alignment/>
      <protection/>
    </xf>
    <xf numFmtId="38" fontId="9" fillId="33" borderId="55" xfId="64" applyNumberFormat="1" applyFont="1" applyFill="1" applyBorder="1" applyAlignment="1" applyProtection="1">
      <alignment/>
      <protection/>
    </xf>
    <xf numFmtId="38" fontId="9" fillId="33" borderId="56" xfId="64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57" xfId="64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4" fontId="155" fillId="33" borderId="26" xfId="0" applyNumberFormat="1" applyFont="1" applyFill="1" applyBorder="1" applyAlignment="1" applyProtection="1">
      <alignment horizontal="center"/>
      <protection locked="0"/>
    </xf>
    <xf numFmtId="174" fontId="155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15" fillId="33" borderId="60" xfId="64" applyNumberFormat="1" applyFont="1" applyFill="1" applyBorder="1" applyAlignment="1" applyProtection="1">
      <alignment/>
      <protection/>
    </xf>
    <xf numFmtId="38" fontId="8" fillId="33" borderId="61" xfId="64" applyNumberFormat="1" applyFont="1" applyFill="1" applyBorder="1" applyAlignment="1" applyProtection="1">
      <alignment/>
      <protection/>
    </xf>
    <xf numFmtId="38" fontId="8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38" fontId="8" fillId="42" borderId="54" xfId="64" applyNumberFormat="1" applyFont="1" applyFill="1" applyBorder="1" applyAlignment="1" applyProtection="1">
      <alignment/>
      <protection/>
    </xf>
    <xf numFmtId="38" fontId="9" fillId="42" borderId="61" xfId="64" applyNumberFormat="1" applyFont="1" applyFill="1" applyBorder="1" applyAlignment="1" applyProtection="1">
      <alignment/>
      <protection/>
    </xf>
    <xf numFmtId="38" fontId="9" fillId="42" borderId="58" xfId="64" applyNumberFormat="1" applyFont="1" applyFill="1" applyBorder="1" applyAlignment="1" applyProtection="1">
      <alignment/>
      <protection/>
    </xf>
    <xf numFmtId="38" fontId="9" fillId="42" borderId="62" xfId="64" applyNumberFormat="1" applyFont="1" applyFill="1" applyBorder="1" applyAlignment="1" applyProtection="1">
      <alignment/>
      <protection/>
    </xf>
    <xf numFmtId="38" fontId="22" fillId="42" borderId="50" xfId="64" applyNumberFormat="1" applyFont="1" applyFill="1" applyBorder="1" applyAlignment="1" applyProtection="1">
      <alignment/>
      <protection/>
    </xf>
    <xf numFmtId="38" fontId="22" fillId="42" borderId="58" xfId="64" applyNumberFormat="1" applyFont="1" applyFill="1" applyBorder="1" applyAlignment="1" applyProtection="1">
      <alignment/>
      <protection/>
    </xf>
    <xf numFmtId="38" fontId="22" fillId="42" borderId="59" xfId="64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4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6" fillId="45" borderId="62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5" fontId="3" fillId="33" borderId="69" xfId="0" applyNumberFormat="1" applyFont="1" applyFill="1" applyBorder="1" applyAlignment="1" applyProtection="1">
      <alignment/>
      <protection/>
    </xf>
    <xf numFmtId="175" fontId="6" fillId="32" borderId="0" xfId="0" applyNumberFormat="1" applyFont="1" applyFill="1" applyAlignment="1" applyProtection="1">
      <alignment horizontal="right"/>
      <protection/>
    </xf>
    <xf numFmtId="175" fontId="3" fillId="33" borderId="70" xfId="0" applyNumberFormat="1" applyFont="1" applyFill="1" applyBorder="1" applyAlignment="1" applyProtection="1">
      <alignment/>
      <protection/>
    </xf>
    <xf numFmtId="175" fontId="3" fillId="33" borderId="71" xfId="0" applyNumberFormat="1" applyFont="1" applyFill="1" applyBorder="1" applyAlignment="1" applyProtection="1">
      <alignment/>
      <protection locked="0"/>
    </xf>
    <xf numFmtId="175" fontId="4" fillId="33" borderId="71" xfId="0" applyNumberFormat="1" applyFont="1" applyFill="1" applyBorder="1" applyAlignment="1" applyProtection="1">
      <alignment/>
      <protection locked="0"/>
    </xf>
    <xf numFmtId="175" fontId="3" fillId="33" borderId="72" xfId="0" applyNumberFormat="1" applyFont="1" applyFill="1" applyBorder="1" applyAlignment="1" applyProtection="1">
      <alignment/>
      <protection locked="0"/>
    </xf>
    <xf numFmtId="175" fontId="4" fillId="33" borderId="72" xfId="0" applyNumberFormat="1" applyFont="1" applyFill="1" applyBorder="1" applyAlignment="1" applyProtection="1">
      <alignment/>
      <protection locked="0"/>
    </xf>
    <xf numFmtId="175" fontId="3" fillId="33" borderId="73" xfId="0" applyNumberFormat="1" applyFont="1" applyFill="1" applyBorder="1" applyAlignment="1" applyProtection="1">
      <alignment/>
      <protection locked="0"/>
    </xf>
    <xf numFmtId="175" fontId="4" fillId="33" borderId="73" xfId="0" applyNumberFormat="1" applyFont="1" applyFill="1" applyBorder="1" applyAlignment="1" applyProtection="1">
      <alignment/>
      <protection locked="0"/>
    </xf>
    <xf numFmtId="175" fontId="3" fillId="32" borderId="10" xfId="0" applyNumberFormat="1" applyFont="1" applyFill="1" applyBorder="1" applyAlignment="1" applyProtection="1">
      <alignment/>
      <protection/>
    </xf>
    <xf numFmtId="175" fontId="4" fillId="32" borderId="10" xfId="0" applyNumberFormat="1" applyFont="1" applyFill="1" applyBorder="1" applyAlignment="1" applyProtection="1">
      <alignment/>
      <protection/>
    </xf>
    <xf numFmtId="175" fontId="4" fillId="33" borderId="69" xfId="0" applyNumberFormat="1" applyFont="1" applyFill="1" applyBorder="1" applyAlignment="1" applyProtection="1">
      <alignment/>
      <protection/>
    </xf>
    <xf numFmtId="175" fontId="4" fillId="33" borderId="70" xfId="0" applyNumberFormat="1" applyFont="1" applyFill="1" applyBorder="1" applyAlignment="1" applyProtection="1">
      <alignment/>
      <protection/>
    </xf>
    <xf numFmtId="175" fontId="3" fillId="42" borderId="69" xfId="0" applyNumberFormat="1" applyFont="1" applyFill="1" applyBorder="1" applyAlignment="1" applyProtection="1">
      <alignment/>
      <protection/>
    </xf>
    <xf numFmtId="175" fontId="4" fillId="42" borderId="69" xfId="0" applyNumberFormat="1" applyFont="1" applyFill="1" applyBorder="1" applyAlignment="1" applyProtection="1">
      <alignment/>
      <protection/>
    </xf>
    <xf numFmtId="175" fontId="3" fillId="42" borderId="71" xfId="0" applyNumberFormat="1" applyFont="1" applyFill="1" applyBorder="1" applyAlignment="1" applyProtection="1">
      <alignment/>
      <protection/>
    </xf>
    <xf numFmtId="175" fontId="4" fillId="42" borderId="71" xfId="0" applyNumberFormat="1" applyFont="1" applyFill="1" applyBorder="1" applyAlignment="1" applyProtection="1">
      <alignment/>
      <protection/>
    </xf>
    <xf numFmtId="175" fontId="3" fillId="42" borderId="72" xfId="0" applyNumberFormat="1" applyFont="1" applyFill="1" applyBorder="1" applyAlignment="1" applyProtection="1">
      <alignment/>
      <protection/>
    </xf>
    <xf numFmtId="175" fontId="4" fillId="42" borderId="72" xfId="0" applyNumberFormat="1" applyFont="1" applyFill="1" applyBorder="1" applyAlignment="1" applyProtection="1">
      <alignment/>
      <protection/>
    </xf>
    <xf numFmtId="175" fontId="3" fillId="42" borderId="73" xfId="0" applyNumberFormat="1" applyFont="1" applyFill="1" applyBorder="1" applyAlignment="1" applyProtection="1">
      <alignment/>
      <protection/>
    </xf>
    <xf numFmtId="175" fontId="4" fillId="42" borderId="73" xfId="0" applyNumberFormat="1" applyFont="1" applyFill="1" applyBorder="1" applyAlignment="1" applyProtection="1">
      <alignment/>
      <protection/>
    </xf>
    <xf numFmtId="175" fontId="3" fillId="32" borderId="10" xfId="0" applyNumberFormat="1" applyFont="1" applyFill="1" applyBorder="1" applyAlignment="1" applyProtection="1">
      <alignment/>
      <protection locked="0"/>
    </xf>
    <xf numFmtId="175" fontId="4" fillId="32" borderId="10" xfId="0" applyNumberFormat="1" applyFont="1" applyFill="1" applyBorder="1" applyAlignment="1" applyProtection="1">
      <alignment/>
      <protection locked="0"/>
    </xf>
    <xf numFmtId="175" fontId="30" fillId="42" borderId="74" xfId="0" applyNumberFormat="1" applyFont="1" applyFill="1" applyBorder="1" applyAlignment="1" applyProtection="1">
      <alignment/>
      <protection locked="0"/>
    </xf>
    <xf numFmtId="175" fontId="12" fillId="42" borderId="74" xfId="0" applyNumberFormat="1" applyFont="1" applyFill="1" applyBorder="1" applyAlignment="1" applyProtection="1">
      <alignment/>
      <protection locked="0"/>
    </xf>
    <xf numFmtId="175" fontId="30" fillId="42" borderId="72" xfId="0" applyNumberFormat="1" applyFont="1" applyFill="1" applyBorder="1" applyAlignment="1" applyProtection="1">
      <alignment/>
      <protection locked="0"/>
    </xf>
    <xf numFmtId="175" fontId="12" fillId="42" borderId="72" xfId="0" applyNumberFormat="1" applyFont="1" applyFill="1" applyBorder="1" applyAlignment="1" applyProtection="1">
      <alignment/>
      <protection locked="0"/>
    </xf>
    <xf numFmtId="175" fontId="30" fillId="42" borderId="75" xfId="0" applyNumberFormat="1" applyFont="1" applyFill="1" applyBorder="1" applyAlignment="1" applyProtection="1">
      <alignment/>
      <protection locked="0"/>
    </xf>
    <xf numFmtId="175" fontId="12" fillId="42" borderId="75" xfId="0" applyNumberFormat="1" applyFont="1" applyFill="1" applyBorder="1" applyAlignment="1" applyProtection="1">
      <alignment/>
      <protection locked="0"/>
    </xf>
    <xf numFmtId="175" fontId="3" fillId="33" borderId="71" xfId="0" applyNumberFormat="1" applyFont="1" applyFill="1" applyBorder="1" applyAlignment="1" applyProtection="1">
      <alignment/>
      <protection/>
    </xf>
    <xf numFmtId="175" fontId="4" fillId="33" borderId="71" xfId="0" applyNumberFormat="1" applyFont="1" applyFill="1" applyBorder="1" applyAlignment="1" applyProtection="1">
      <alignment/>
      <protection/>
    </xf>
    <xf numFmtId="175" fontId="3" fillId="39" borderId="76" xfId="0" applyNumberFormat="1" applyFont="1" applyFill="1" applyBorder="1" applyAlignment="1" applyProtection="1">
      <alignment/>
      <protection/>
    </xf>
    <xf numFmtId="175" fontId="4" fillId="39" borderId="76" xfId="0" applyNumberFormat="1" applyFont="1" applyFill="1" applyBorder="1" applyAlignment="1" applyProtection="1">
      <alignment/>
      <protection/>
    </xf>
    <xf numFmtId="175" fontId="3" fillId="33" borderId="70" xfId="0" applyNumberFormat="1" applyFont="1" applyFill="1" applyBorder="1" applyAlignment="1" applyProtection="1">
      <alignment/>
      <protection locked="0"/>
    </xf>
    <xf numFmtId="175" fontId="4" fillId="33" borderId="70" xfId="0" applyNumberFormat="1" applyFont="1" applyFill="1" applyBorder="1" applyAlignment="1" applyProtection="1">
      <alignment/>
      <protection locked="0"/>
    </xf>
    <xf numFmtId="175" fontId="3" fillId="44" borderId="10" xfId="0" applyNumberFormat="1" applyFont="1" applyFill="1" applyBorder="1" applyAlignment="1" applyProtection="1">
      <alignment/>
      <protection/>
    </xf>
    <xf numFmtId="175" fontId="4" fillId="44" borderId="10" xfId="0" applyNumberFormat="1" applyFont="1" applyFill="1" applyBorder="1" applyAlignment="1" applyProtection="1">
      <alignment/>
      <protection/>
    </xf>
    <xf numFmtId="175" fontId="3" fillId="33" borderId="75" xfId="0" applyNumberFormat="1" applyFont="1" applyFill="1" applyBorder="1" applyAlignment="1" applyProtection="1">
      <alignment/>
      <protection locked="0"/>
    </xf>
    <xf numFmtId="175" fontId="4" fillId="33" borderId="75" xfId="0" applyNumberFormat="1" applyFont="1" applyFill="1" applyBorder="1" applyAlignment="1" applyProtection="1">
      <alignment/>
      <protection locked="0"/>
    </xf>
    <xf numFmtId="175" fontId="30" fillId="42" borderId="77" xfId="0" applyNumberFormat="1" applyFont="1" applyFill="1" applyBorder="1" applyAlignment="1" applyProtection="1">
      <alignment/>
      <protection locked="0"/>
    </xf>
    <xf numFmtId="175" fontId="12" fillId="42" borderId="77" xfId="0" applyNumberFormat="1" applyFont="1" applyFill="1" applyBorder="1" applyAlignment="1" applyProtection="1">
      <alignment/>
      <protection locked="0"/>
    </xf>
    <xf numFmtId="175" fontId="3" fillId="33" borderId="73" xfId="0" applyNumberFormat="1" applyFont="1" applyFill="1" applyBorder="1" applyAlignment="1" applyProtection="1">
      <alignment/>
      <protection/>
    </xf>
    <xf numFmtId="175" fontId="4" fillId="33" borderId="73" xfId="0" applyNumberFormat="1" applyFont="1" applyFill="1" applyBorder="1" applyAlignment="1" applyProtection="1">
      <alignment/>
      <protection/>
    </xf>
    <xf numFmtId="175" fontId="4" fillId="46" borderId="76" xfId="0" applyNumberFormat="1" applyFont="1" applyFill="1" applyBorder="1" applyAlignment="1" applyProtection="1">
      <alignment/>
      <protection/>
    </xf>
    <xf numFmtId="175" fontId="3" fillId="5" borderId="76" xfId="0" applyNumberFormat="1" applyFont="1" applyFill="1" applyBorder="1" applyAlignment="1" applyProtection="1">
      <alignment/>
      <protection/>
    </xf>
    <xf numFmtId="175" fontId="4" fillId="5" borderId="76" xfId="0" applyNumberFormat="1" applyFont="1" applyFill="1" applyBorder="1" applyAlignment="1" applyProtection="1">
      <alignment/>
      <protection/>
    </xf>
    <xf numFmtId="175" fontId="3" fillId="46" borderId="76" xfId="0" applyNumberFormat="1" applyFont="1" applyFill="1" applyBorder="1" applyAlignment="1" applyProtection="1">
      <alignment/>
      <protection/>
    </xf>
    <xf numFmtId="175" fontId="3" fillId="45" borderId="73" xfId="0" applyNumberFormat="1" applyFont="1" applyFill="1" applyBorder="1" applyAlignment="1" applyProtection="1">
      <alignment/>
      <protection/>
    </xf>
    <xf numFmtId="175" fontId="4" fillId="45" borderId="73" xfId="0" applyNumberFormat="1" applyFont="1" applyFill="1" applyBorder="1" applyAlignment="1" applyProtection="1">
      <alignment/>
      <protection/>
    </xf>
    <xf numFmtId="175" fontId="3" fillId="33" borderId="78" xfId="0" applyNumberFormat="1" applyFont="1" applyFill="1" applyBorder="1" applyAlignment="1" applyProtection="1">
      <alignment/>
      <protection/>
    </xf>
    <xf numFmtId="175" fontId="4" fillId="33" borderId="78" xfId="0" applyNumberFormat="1" applyFont="1" applyFill="1" applyBorder="1" applyAlignment="1" applyProtection="1">
      <alignment/>
      <protection/>
    </xf>
    <xf numFmtId="175" fontId="6" fillId="33" borderId="0" xfId="0" applyNumberFormat="1" applyFont="1" applyFill="1" applyAlignment="1" applyProtection="1">
      <alignment horizontal="right"/>
      <protection/>
    </xf>
    <xf numFmtId="175" fontId="3" fillId="33" borderId="72" xfId="0" applyNumberFormat="1" applyFont="1" applyFill="1" applyBorder="1" applyAlignment="1" applyProtection="1">
      <alignment/>
      <protection/>
    </xf>
    <xf numFmtId="175" fontId="4" fillId="33" borderId="72" xfId="0" applyNumberFormat="1" applyFont="1" applyFill="1" applyBorder="1" applyAlignment="1" applyProtection="1">
      <alignment/>
      <protection/>
    </xf>
    <xf numFmtId="175" fontId="30" fillId="42" borderId="74" xfId="0" applyNumberFormat="1" applyFont="1" applyFill="1" applyBorder="1" applyAlignment="1" applyProtection="1">
      <alignment/>
      <protection/>
    </xf>
    <xf numFmtId="175" fontId="12" fillId="42" borderId="74" xfId="0" applyNumberFormat="1" applyFont="1" applyFill="1" applyBorder="1" applyAlignment="1" applyProtection="1">
      <alignment/>
      <protection/>
    </xf>
    <xf numFmtId="175" fontId="30" fillId="42" borderId="72" xfId="0" applyNumberFormat="1" applyFont="1" applyFill="1" applyBorder="1" applyAlignment="1" applyProtection="1">
      <alignment/>
      <protection/>
    </xf>
    <xf numFmtId="175" fontId="12" fillId="42" borderId="72" xfId="0" applyNumberFormat="1" applyFont="1" applyFill="1" applyBorder="1" applyAlignment="1" applyProtection="1">
      <alignment/>
      <protection/>
    </xf>
    <xf numFmtId="175" fontId="30" fillId="42" borderId="75" xfId="0" applyNumberFormat="1" applyFont="1" applyFill="1" applyBorder="1" applyAlignment="1" applyProtection="1">
      <alignment/>
      <protection/>
    </xf>
    <xf numFmtId="175" fontId="12" fillId="42" borderId="75" xfId="0" applyNumberFormat="1" applyFont="1" applyFill="1" applyBorder="1" applyAlignment="1" applyProtection="1">
      <alignment/>
      <protection/>
    </xf>
    <xf numFmtId="175" fontId="3" fillId="33" borderId="75" xfId="0" applyNumberFormat="1" applyFont="1" applyFill="1" applyBorder="1" applyAlignment="1" applyProtection="1">
      <alignment/>
      <protection/>
    </xf>
    <xf numFmtId="175" fontId="4" fillId="33" borderId="75" xfId="0" applyNumberFormat="1" applyFont="1" applyFill="1" applyBorder="1" applyAlignment="1" applyProtection="1">
      <alignment/>
      <protection/>
    </xf>
    <xf numFmtId="175" fontId="30" fillId="42" borderId="77" xfId="0" applyNumberFormat="1" applyFont="1" applyFill="1" applyBorder="1" applyAlignment="1" applyProtection="1">
      <alignment/>
      <protection/>
    </xf>
    <xf numFmtId="175" fontId="12" fillId="42" borderId="77" xfId="0" applyNumberFormat="1" applyFont="1" applyFill="1" applyBorder="1" applyAlignment="1" applyProtection="1">
      <alignment/>
      <protection/>
    </xf>
    <xf numFmtId="0" fontId="157" fillId="47" borderId="0" xfId="0" applyFont="1" applyFill="1" applyAlignment="1" applyProtection="1" quotePrefix="1">
      <alignment horizontal="center"/>
      <protection/>
    </xf>
    <xf numFmtId="175" fontId="3" fillId="39" borderId="79" xfId="0" applyNumberFormat="1" applyFont="1" applyFill="1" applyBorder="1" applyAlignment="1" applyProtection="1">
      <alignment/>
      <protection/>
    </xf>
    <xf numFmtId="175" fontId="4" fillId="39" borderId="79" xfId="0" applyNumberFormat="1" applyFont="1" applyFill="1" applyBorder="1" applyAlignment="1" applyProtection="1">
      <alignment/>
      <protection/>
    </xf>
    <xf numFmtId="175" fontId="3" fillId="39" borderId="78" xfId="0" applyNumberFormat="1" applyFont="1" applyFill="1" applyBorder="1" applyAlignment="1" applyProtection="1">
      <alignment/>
      <protection/>
    </xf>
    <xf numFmtId="175" fontId="4" fillId="39" borderId="78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1" xfId="59" applyFont="1" applyFill="1" applyBorder="1" applyAlignment="1" applyProtection="1" quotePrefix="1">
      <alignment horizontal="left"/>
      <protection/>
    </xf>
    <xf numFmtId="0" fontId="10" fillId="33" borderId="42" xfId="59" applyFont="1" applyFill="1" applyBorder="1" applyAlignment="1" applyProtection="1" quotePrefix="1">
      <alignment horizontal="left"/>
      <protection/>
    </xf>
    <xf numFmtId="0" fontId="10" fillId="33" borderId="43" xfId="59" applyFont="1" applyFill="1" applyBorder="1" applyAlignment="1" applyProtection="1" quotePrefix="1">
      <alignment horizontal="left"/>
      <protection/>
    </xf>
    <xf numFmtId="0" fontId="3" fillId="33" borderId="50" xfId="59" applyFont="1" applyFill="1" applyBorder="1" applyAlignment="1" applyProtection="1">
      <alignment horizontal="center"/>
      <protection/>
    </xf>
    <xf numFmtId="0" fontId="3" fillId="33" borderId="52" xfId="59" applyFont="1" applyFill="1" applyBorder="1" applyAlignment="1" applyProtection="1">
      <alignment horizontal="center"/>
      <protection/>
    </xf>
    <xf numFmtId="0" fontId="3" fillId="33" borderId="53" xfId="59" applyFont="1" applyFill="1" applyBorder="1" applyAlignment="1" applyProtection="1">
      <alignment horizontal="center"/>
      <protection/>
    </xf>
    <xf numFmtId="38" fontId="8" fillId="42" borderId="54" xfId="64" applyNumberFormat="1" applyFont="1" applyFill="1" applyBorder="1" applyAlignment="1" applyProtection="1">
      <alignment horizontal="center"/>
      <protection/>
    </xf>
    <xf numFmtId="38" fontId="8" fillId="42" borderId="19" xfId="64" applyNumberFormat="1" applyFont="1" applyFill="1" applyBorder="1" applyAlignment="1" applyProtection="1">
      <alignment horizontal="center"/>
      <protection/>
    </xf>
    <xf numFmtId="38" fontId="8" fillId="42" borderId="51" xfId="64" applyNumberFormat="1" applyFont="1" applyFill="1" applyBorder="1" applyAlignment="1" applyProtection="1">
      <alignment horizontal="center"/>
      <protection/>
    </xf>
    <xf numFmtId="38" fontId="9" fillId="42" borderId="61" xfId="64" applyNumberFormat="1" applyFont="1" applyFill="1" applyBorder="1" applyAlignment="1" applyProtection="1">
      <alignment horizontal="center"/>
      <protection/>
    </xf>
    <xf numFmtId="38" fontId="9" fillId="42" borderId="44" xfId="64" applyNumberFormat="1" applyFont="1" applyFill="1" applyBorder="1" applyAlignment="1" applyProtection="1">
      <alignment horizontal="center"/>
      <protection/>
    </xf>
    <xf numFmtId="38" fontId="9" fillId="42" borderId="45" xfId="64" applyNumberFormat="1" applyFont="1" applyFill="1" applyBorder="1" applyAlignment="1" applyProtection="1">
      <alignment horizontal="center"/>
      <protection/>
    </xf>
    <xf numFmtId="38" fontId="9" fillId="42" borderId="58" xfId="64" applyNumberFormat="1" applyFont="1" applyFill="1" applyBorder="1" applyAlignment="1" applyProtection="1">
      <alignment horizontal="center"/>
      <protection/>
    </xf>
    <xf numFmtId="38" fontId="9" fillId="42" borderId="46" xfId="64" applyNumberFormat="1" applyFont="1" applyFill="1" applyBorder="1" applyAlignment="1" applyProtection="1">
      <alignment horizontal="center"/>
      <protection/>
    </xf>
    <xf numFmtId="38" fontId="9" fillId="42" borderId="47" xfId="64" applyNumberFormat="1" applyFont="1" applyFill="1" applyBorder="1" applyAlignment="1" applyProtection="1">
      <alignment horizontal="center"/>
      <protection/>
    </xf>
    <xf numFmtId="38" fontId="9" fillId="42" borderId="62" xfId="64" applyNumberFormat="1" applyFont="1" applyFill="1" applyBorder="1" applyAlignment="1" applyProtection="1">
      <alignment horizontal="center"/>
      <protection/>
    </xf>
    <xf numFmtId="38" fontId="9" fillId="42" borderId="55" xfId="64" applyNumberFormat="1" applyFont="1" applyFill="1" applyBorder="1" applyAlignment="1" applyProtection="1">
      <alignment horizontal="center"/>
      <protection/>
    </xf>
    <xf numFmtId="38" fontId="9" fillId="42" borderId="56" xfId="64" applyNumberFormat="1" applyFont="1" applyFill="1" applyBorder="1" applyAlignment="1" applyProtection="1">
      <alignment horizontal="center"/>
      <protection/>
    </xf>
    <xf numFmtId="0" fontId="3" fillId="33" borderId="41" xfId="59" applyFont="1" applyFill="1" applyBorder="1" applyAlignment="1" applyProtection="1">
      <alignment horizontal="center"/>
      <protection/>
    </xf>
    <xf numFmtId="0" fontId="3" fillId="33" borderId="42" xfId="59" applyFont="1" applyFill="1" applyBorder="1" applyAlignment="1" applyProtection="1">
      <alignment horizontal="center"/>
      <protection/>
    </xf>
    <xf numFmtId="0" fontId="3" fillId="33" borderId="43" xfId="59" applyFont="1" applyFill="1" applyBorder="1" applyAlignment="1" applyProtection="1">
      <alignment horizontal="center"/>
      <protection/>
    </xf>
    <xf numFmtId="0" fontId="3" fillId="33" borderId="54" xfId="59" applyFont="1" applyFill="1" applyBorder="1" applyAlignment="1" applyProtection="1">
      <alignment horizontal="center"/>
      <protection/>
    </xf>
    <xf numFmtId="0" fontId="3" fillId="33" borderId="19" xfId="59" applyFont="1" applyFill="1" applyBorder="1" applyAlignment="1" applyProtection="1">
      <alignment horizontal="center"/>
      <protection/>
    </xf>
    <xf numFmtId="0" fontId="3" fillId="33" borderId="51" xfId="59" applyFont="1" applyFill="1" applyBorder="1" applyAlignment="1" applyProtection="1">
      <alignment horizontal="center"/>
      <protection/>
    </xf>
    <xf numFmtId="38" fontId="22" fillId="42" borderId="41" xfId="64" applyNumberFormat="1" applyFont="1" applyFill="1" applyBorder="1" applyAlignment="1" applyProtection="1">
      <alignment horizontal="center"/>
      <protection/>
    </xf>
    <xf numFmtId="38" fontId="22" fillId="42" borderId="42" xfId="64" applyNumberFormat="1" applyFont="1" applyFill="1" applyBorder="1" applyAlignment="1" applyProtection="1">
      <alignment horizontal="center"/>
      <protection/>
    </xf>
    <xf numFmtId="38" fontId="22" fillId="42" borderId="43" xfId="64" applyNumberFormat="1" applyFont="1" applyFill="1" applyBorder="1" applyAlignment="1" applyProtection="1">
      <alignment horizontal="center"/>
      <protection/>
    </xf>
    <xf numFmtId="38" fontId="8" fillId="33" borderId="54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1" xfId="64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3" fontId="11" fillId="33" borderId="55" xfId="59" applyNumberFormat="1" applyFont="1" applyFill="1" applyBorder="1" applyAlignment="1" applyProtection="1">
      <alignment horizontal="center"/>
      <protection/>
    </xf>
    <xf numFmtId="3" fontId="11" fillId="33" borderId="56" xfId="59" applyNumberFormat="1" applyFont="1" applyFill="1" applyBorder="1" applyAlignment="1" applyProtection="1">
      <alignment horizontal="center"/>
      <protection/>
    </xf>
    <xf numFmtId="0" fontId="5" fillId="39" borderId="66" xfId="59" applyFont="1" applyFill="1" applyBorder="1" applyAlignment="1" applyProtection="1">
      <alignment horizontal="left"/>
      <protection/>
    </xf>
    <xf numFmtId="0" fontId="5" fillId="39" borderId="35" xfId="59" applyFont="1" applyFill="1" applyBorder="1" applyAlignment="1" applyProtection="1">
      <alignment horizontal="left"/>
      <protection/>
    </xf>
    <xf numFmtId="0" fontId="5" fillId="39" borderId="36" xfId="59" applyFont="1" applyFill="1" applyBorder="1" applyAlignment="1" applyProtection="1">
      <alignment horizontal="left"/>
      <protection/>
    </xf>
    <xf numFmtId="166" fontId="5" fillId="39" borderId="65" xfId="59" applyNumberFormat="1" applyFont="1" applyFill="1" applyBorder="1" applyAlignment="1" applyProtection="1">
      <alignment horizontal="left"/>
      <protection/>
    </xf>
    <xf numFmtId="166" fontId="5" fillId="39" borderId="37" xfId="59" applyNumberFormat="1" applyFont="1" applyFill="1" applyBorder="1" applyAlignment="1" applyProtection="1">
      <alignment horizontal="left"/>
      <protection/>
    </xf>
    <xf numFmtId="166" fontId="5" fillId="39" borderId="38" xfId="59" applyNumberFormat="1" applyFont="1" applyFill="1" applyBorder="1" applyAlignment="1" applyProtection="1">
      <alignment horizontal="left"/>
      <protection/>
    </xf>
    <xf numFmtId="38" fontId="15" fillId="33" borderId="60" xfId="64" applyNumberFormat="1" applyFont="1" applyFill="1" applyBorder="1" applyAlignment="1" applyProtection="1">
      <alignment horizontal="left"/>
      <protection/>
    </xf>
    <xf numFmtId="38" fontId="15" fillId="33" borderId="29" xfId="64" applyNumberFormat="1" applyFont="1" applyFill="1" applyBorder="1" applyAlignment="1" applyProtection="1">
      <alignment horizontal="left"/>
      <protection/>
    </xf>
    <xf numFmtId="38" fontId="8" fillId="33" borderId="61" xfId="64" applyNumberFormat="1" applyFont="1" applyFill="1" applyBorder="1" applyAlignment="1" applyProtection="1">
      <alignment horizontal="left"/>
      <protection/>
    </xf>
    <xf numFmtId="38" fontId="8" fillId="33" borderId="44" xfId="64" applyNumberFormat="1" applyFont="1" applyFill="1" applyBorder="1" applyAlignment="1" applyProtection="1">
      <alignment horizontal="left"/>
      <protection/>
    </xf>
    <xf numFmtId="38" fontId="8" fillId="33" borderId="45" xfId="64" applyNumberFormat="1" applyFont="1" applyFill="1" applyBorder="1" applyAlignment="1" applyProtection="1">
      <alignment horizontal="left"/>
      <protection/>
    </xf>
    <xf numFmtId="38" fontId="8" fillId="33" borderId="60" xfId="64" applyNumberFormat="1" applyFont="1" applyFill="1" applyBorder="1" applyAlignment="1" applyProtection="1">
      <alignment horizontal="left"/>
      <protection/>
    </xf>
    <xf numFmtId="38" fontId="8" fillId="33" borderId="29" xfId="64" applyNumberFormat="1" applyFont="1" applyFill="1" applyBorder="1" applyAlignment="1" applyProtection="1">
      <alignment horizontal="left"/>
      <protection/>
    </xf>
    <xf numFmtId="0" fontId="158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9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5" fontId="3" fillId="33" borderId="83" xfId="0" applyNumberFormat="1" applyFont="1" applyFill="1" applyBorder="1" applyAlignment="1" applyProtection="1">
      <alignment/>
      <protection/>
    </xf>
    <xf numFmtId="175" fontId="3" fillId="33" borderId="84" xfId="0" applyNumberFormat="1" applyFont="1" applyFill="1" applyBorder="1" applyAlignment="1" applyProtection="1">
      <alignment/>
      <protection/>
    </xf>
    <xf numFmtId="175" fontId="3" fillId="33" borderId="85" xfId="0" applyNumberFormat="1" applyFont="1" applyFill="1" applyBorder="1" applyAlignment="1" applyProtection="1">
      <alignment/>
      <protection/>
    </xf>
    <xf numFmtId="175" fontId="3" fillId="33" borderId="86" xfId="0" applyNumberFormat="1" applyFont="1" applyFill="1" applyBorder="1" applyAlignment="1" applyProtection="1">
      <alignment/>
      <protection/>
    </xf>
    <xf numFmtId="175" fontId="4" fillId="33" borderId="87" xfId="0" applyNumberFormat="1" applyFont="1" applyFill="1" applyBorder="1" applyAlignment="1" applyProtection="1">
      <alignment/>
      <protection/>
    </xf>
    <xf numFmtId="175" fontId="4" fillId="33" borderId="88" xfId="0" applyNumberFormat="1" applyFont="1" applyFill="1" applyBorder="1" applyAlignment="1" applyProtection="1">
      <alignment/>
      <protection/>
    </xf>
    <xf numFmtId="175" fontId="4" fillId="32" borderId="81" xfId="0" applyNumberFormat="1" applyFont="1" applyFill="1" applyBorder="1" applyAlignment="1" applyProtection="1">
      <alignment/>
      <protection/>
    </xf>
    <xf numFmtId="175" fontId="3" fillId="32" borderId="82" xfId="0" applyNumberFormat="1" applyFont="1" applyFill="1" applyBorder="1" applyAlignment="1" applyProtection="1">
      <alignment/>
      <protection/>
    </xf>
    <xf numFmtId="175" fontId="4" fillId="33" borderId="83" xfId="0" applyNumberFormat="1" applyFont="1" applyFill="1" applyBorder="1" applyAlignment="1" applyProtection="1">
      <alignment/>
      <protection/>
    </xf>
    <xf numFmtId="175" fontId="4" fillId="33" borderId="89" xfId="0" applyNumberFormat="1" applyFont="1" applyFill="1" applyBorder="1" applyAlignment="1" applyProtection="1">
      <alignment/>
      <protection/>
    </xf>
    <xf numFmtId="175" fontId="4" fillId="33" borderId="85" xfId="0" applyNumberFormat="1" applyFont="1" applyFill="1" applyBorder="1" applyAlignment="1" applyProtection="1">
      <alignment/>
      <protection/>
    </xf>
    <xf numFmtId="175" fontId="4" fillId="42" borderId="83" xfId="0" applyNumberFormat="1" applyFont="1" applyFill="1" applyBorder="1" applyAlignment="1" applyProtection="1">
      <alignment/>
      <protection/>
    </xf>
    <xf numFmtId="175" fontId="3" fillId="42" borderId="84" xfId="0" applyNumberFormat="1" applyFont="1" applyFill="1" applyBorder="1" applyAlignment="1" applyProtection="1">
      <alignment/>
      <protection/>
    </xf>
    <xf numFmtId="175" fontId="4" fillId="42" borderId="89" xfId="0" applyNumberFormat="1" applyFont="1" applyFill="1" applyBorder="1" applyAlignment="1" applyProtection="1">
      <alignment/>
      <protection/>
    </xf>
    <xf numFmtId="175" fontId="3" fillId="42" borderId="90" xfId="0" applyNumberFormat="1" applyFont="1" applyFill="1" applyBorder="1" applyAlignment="1" applyProtection="1">
      <alignment/>
      <protection/>
    </xf>
    <xf numFmtId="175" fontId="4" fillId="42" borderId="87" xfId="0" applyNumberFormat="1" applyFont="1" applyFill="1" applyBorder="1" applyAlignment="1" applyProtection="1">
      <alignment/>
      <protection/>
    </xf>
    <xf numFmtId="175" fontId="3" fillId="42" borderId="91" xfId="0" applyNumberFormat="1" applyFont="1" applyFill="1" applyBorder="1" applyAlignment="1" applyProtection="1">
      <alignment/>
      <protection/>
    </xf>
    <xf numFmtId="175" fontId="4" fillId="42" borderId="88" xfId="0" applyNumberFormat="1" applyFont="1" applyFill="1" applyBorder="1" applyAlignment="1" applyProtection="1">
      <alignment/>
      <protection/>
    </xf>
    <xf numFmtId="175" fontId="3" fillId="42" borderId="92" xfId="0" applyNumberFormat="1" applyFont="1" applyFill="1" applyBorder="1" applyAlignment="1" applyProtection="1">
      <alignment/>
      <protection/>
    </xf>
    <xf numFmtId="175" fontId="12" fillId="42" borderId="93" xfId="0" applyNumberFormat="1" applyFont="1" applyFill="1" applyBorder="1" applyAlignment="1" applyProtection="1">
      <alignment/>
      <protection/>
    </xf>
    <xf numFmtId="175" fontId="12" fillId="42" borderId="87" xfId="0" applyNumberFormat="1" applyFont="1" applyFill="1" applyBorder="1" applyAlignment="1" applyProtection="1">
      <alignment/>
      <protection/>
    </xf>
    <xf numFmtId="175" fontId="12" fillId="42" borderId="94" xfId="0" applyNumberFormat="1" applyFont="1" applyFill="1" applyBorder="1" applyAlignment="1" applyProtection="1">
      <alignment/>
      <protection/>
    </xf>
    <xf numFmtId="175" fontId="3" fillId="33" borderId="90" xfId="0" applyNumberFormat="1" applyFont="1" applyFill="1" applyBorder="1" applyAlignment="1" applyProtection="1">
      <alignment/>
      <protection/>
    </xf>
    <xf numFmtId="175" fontId="4" fillId="39" borderId="95" xfId="0" applyNumberFormat="1" applyFont="1" applyFill="1" applyBorder="1" applyAlignment="1" applyProtection="1">
      <alignment/>
      <protection/>
    </xf>
    <xf numFmtId="175" fontId="3" fillId="39" borderId="96" xfId="0" applyNumberFormat="1" applyFont="1" applyFill="1" applyBorder="1" applyAlignment="1" applyProtection="1">
      <alignment/>
      <protection/>
    </xf>
    <xf numFmtId="175" fontId="4" fillId="44" borderId="81" xfId="0" applyNumberFormat="1" applyFont="1" applyFill="1" applyBorder="1" applyAlignment="1" applyProtection="1">
      <alignment/>
      <protection/>
    </xf>
    <xf numFmtId="175" fontId="3" fillId="44" borderId="82" xfId="0" applyNumberFormat="1" applyFont="1" applyFill="1" applyBorder="1" applyAlignment="1" applyProtection="1">
      <alignment/>
      <protection/>
    </xf>
    <xf numFmtId="175" fontId="4" fillId="33" borderId="94" xfId="0" applyNumberFormat="1" applyFont="1" applyFill="1" applyBorder="1" applyAlignment="1" applyProtection="1">
      <alignment/>
      <protection/>
    </xf>
    <xf numFmtId="175" fontId="3" fillId="33" borderId="92" xfId="0" applyNumberFormat="1" applyFont="1" applyFill="1" applyBorder="1" applyAlignment="1" applyProtection="1">
      <alignment/>
      <protection/>
    </xf>
    <xf numFmtId="175" fontId="4" fillId="46" borderId="95" xfId="0" applyNumberFormat="1" applyFont="1" applyFill="1" applyBorder="1" applyAlignment="1" applyProtection="1">
      <alignment/>
      <protection/>
    </xf>
    <xf numFmtId="175" fontId="4" fillId="5" borderId="95" xfId="0" applyNumberFormat="1" applyFont="1" applyFill="1" applyBorder="1" applyAlignment="1" applyProtection="1">
      <alignment/>
      <protection/>
    </xf>
    <xf numFmtId="175" fontId="3" fillId="5" borderId="96" xfId="0" applyNumberFormat="1" applyFont="1" applyFill="1" applyBorder="1" applyAlignment="1" applyProtection="1">
      <alignment/>
      <protection/>
    </xf>
    <xf numFmtId="175" fontId="4" fillId="39" borderId="97" xfId="0" applyNumberFormat="1" applyFont="1" applyFill="1" applyBorder="1" applyAlignment="1" applyProtection="1">
      <alignment/>
      <protection/>
    </xf>
    <xf numFmtId="175" fontId="3" fillId="39" borderId="98" xfId="0" applyNumberFormat="1" applyFont="1" applyFill="1" applyBorder="1" applyAlignment="1" applyProtection="1">
      <alignment/>
      <protection/>
    </xf>
    <xf numFmtId="175" fontId="4" fillId="39" borderId="99" xfId="0" applyNumberFormat="1" applyFont="1" applyFill="1" applyBorder="1" applyAlignment="1" applyProtection="1">
      <alignment/>
      <protection/>
    </xf>
    <xf numFmtId="175" fontId="3" fillId="39" borderId="100" xfId="0" applyNumberFormat="1" applyFont="1" applyFill="1" applyBorder="1" applyAlignment="1" applyProtection="1">
      <alignment/>
      <protection/>
    </xf>
    <xf numFmtId="175" fontId="3" fillId="46" borderId="96" xfId="0" applyNumberFormat="1" applyFont="1" applyFill="1" applyBorder="1" applyAlignment="1" applyProtection="1">
      <alignment/>
      <protection/>
    </xf>
    <xf numFmtId="175" fontId="3" fillId="45" borderId="92" xfId="0" applyNumberFormat="1" applyFont="1" applyFill="1" applyBorder="1" applyAlignment="1" applyProtection="1">
      <alignment/>
      <protection/>
    </xf>
    <xf numFmtId="175" fontId="4" fillId="33" borderId="99" xfId="0" applyNumberFormat="1" applyFont="1" applyFill="1" applyBorder="1" applyAlignment="1" applyProtection="1">
      <alignment/>
      <protection/>
    </xf>
    <xf numFmtId="175" fontId="3" fillId="33" borderId="100" xfId="0" applyNumberFormat="1" applyFont="1" applyFill="1" applyBorder="1" applyAlignment="1" applyProtection="1">
      <alignment/>
      <protection/>
    </xf>
    <xf numFmtId="179" fontId="152" fillId="39" borderId="101" xfId="0" applyNumberFormat="1" applyFont="1" applyFill="1" applyBorder="1" applyAlignment="1" applyProtection="1" quotePrefix="1">
      <alignment horizontal="center"/>
      <protection/>
    </xf>
    <xf numFmtId="179" fontId="158" fillId="40" borderId="101" xfId="0" applyNumberFormat="1" applyFont="1" applyFill="1" applyBorder="1" applyAlignment="1" applyProtection="1" quotePrefix="1">
      <alignment horizontal="center"/>
      <protection/>
    </xf>
    <xf numFmtId="179" fontId="159" fillId="48" borderId="101" xfId="0" applyNumberFormat="1" applyFont="1" applyFill="1" applyBorder="1" applyAlignment="1" applyProtection="1" quotePrefix="1">
      <alignment horizontal="center"/>
      <protection/>
    </xf>
    <xf numFmtId="179" fontId="3" fillId="33" borderId="102" xfId="0" applyNumberFormat="1" applyFont="1" applyFill="1" applyBorder="1" applyAlignment="1" applyProtection="1" quotePrefix="1">
      <alignment horizontal="center"/>
      <protection/>
    </xf>
    <xf numFmtId="173" fontId="8" fillId="38" borderId="103" xfId="0" applyNumberFormat="1" applyFont="1" applyFill="1" applyBorder="1" applyAlignment="1" applyProtection="1">
      <alignment horizontal="center"/>
      <protection/>
    </xf>
    <xf numFmtId="173" fontId="8" fillId="38" borderId="104" xfId="0" applyNumberFormat="1" applyFont="1" applyFill="1" applyBorder="1" applyAlignment="1" applyProtection="1">
      <alignment horizontal="center"/>
      <protection/>
    </xf>
    <xf numFmtId="173" fontId="160" fillId="38" borderId="103" xfId="0" applyNumberFormat="1" applyFont="1" applyFill="1" applyBorder="1" applyAlignment="1" applyProtection="1">
      <alignment horizontal="center"/>
      <protection/>
    </xf>
    <xf numFmtId="173" fontId="160" fillId="38" borderId="104" xfId="0" applyNumberFormat="1" applyFont="1" applyFill="1" applyBorder="1" applyAlignment="1" applyProtection="1">
      <alignment horizontal="center"/>
      <protection/>
    </xf>
    <xf numFmtId="173" fontId="9" fillId="33" borderId="105" xfId="0" applyNumberFormat="1" applyFont="1" applyFill="1" applyBorder="1" applyAlignment="1" applyProtection="1">
      <alignment horizontal="center"/>
      <protection/>
    </xf>
    <xf numFmtId="173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66" fontId="161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5" fontId="3" fillId="33" borderId="91" xfId="0" applyNumberFormat="1" applyFont="1" applyFill="1" applyBorder="1" applyAlignment="1" applyProtection="1">
      <alignment/>
      <protection/>
    </xf>
    <xf numFmtId="175" fontId="30" fillId="42" borderId="107" xfId="0" applyNumberFormat="1" applyFont="1" applyFill="1" applyBorder="1" applyAlignment="1" applyProtection="1">
      <alignment/>
      <protection/>
    </xf>
    <xf numFmtId="175" fontId="30" fillId="42" borderId="91" xfId="0" applyNumberFormat="1" applyFont="1" applyFill="1" applyBorder="1" applyAlignment="1" applyProtection="1">
      <alignment/>
      <protection/>
    </xf>
    <xf numFmtId="175" fontId="30" fillId="42" borderId="108" xfId="0" applyNumberFormat="1" applyFont="1" applyFill="1" applyBorder="1" applyAlignment="1" applyProtection="1">
      <alignment/>
      <protection/>
    </xf>
    <xf numFmtId="175" fontId="3" fillId="33" borderId="108" xfId="0" applyNumberFormat="1" applyFont="1" applyFill="1" applyBorder="1" applyAlignment="1" applyProtection="1">
      <alignment/>
      <protection/>
    </xf>
    <xf numFmtId="175" fontId="12" fillId="42" borderId="109" xfId="0" applyNumberFormat="1" applyFont="1" applyFill="1" applyBorder="1" applyAlignment="1" applyProtection="1">
      <alignment/>
      <protection/>
    </xf>
    <xf numFmtId="175" fontId="30" fillId="42" borderId="110" xfId="0" applyNumberFormat="1" applyFont="1" applyFill="1" applyBorder="1" applyAlignment="1" applyProtection="1">
      <alignment/>
      <protection/>
    </xf>
    <xf numFmtId="175" fontId="12" fillId="42" borderId="109" xfId="59" applyNumberFormat="1" applyFont="1" applyFill="1" applyBorder="1" applyAlignment="1" applyProtection="1">
      <alignment/>
      <protection/>
    </xf>
    <xf numFmtId="0" fontId="162" fillId="47" borderId="0" xfId="60" applyFont="1" applyFill="1" applyBorder="1" applyAlignment="1" applyProtection="1">
      <alignment horizontal="center"/>
      <protection/>
    </xf>
    <xf numFmtId="166" fontId="161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3" borderId="0" xfId="64" applyNumberFormat="1" applyFont="1" applyFill="1" applyBorder="1" applyAlignment="1" applyProtection="1">
      <alignment/>
      <protection/>
    </xf>
    <xf numFmtId="0" fontId="163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3" fillId="35" borderId="0" xfId="63" applyFont="1" applyFill="1" applyBorder="1" applyAlignment="1" applyProtection="1">
      <alignment/>
      <protection/>
    </xf>
    <xf numFmtId="0" fontId="162" fillId="33" borderId="0" xfId="60" applyFont="1" applyFill="1" applyBorder="1" applyAlignment="1" applyProtection="1">
      <alignment horizontal="center"/>
      <protection/>
    </xf>
    <xf numFmtId="164" fontId="55" fillId="49" borderId="26" xfId="63" applyNumberFormat="1" applyFont="1" applyFill="1" applyBorder="1" applyAlignment="1" applyProtection="1">
      <alignment horizontal="center" vertical="center"/>
      <protection locked="0"/>
    </xf>
    <xf numFmtId="166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4" fillId="35" borderId="0" xfId="63" applyFont="1" applyFill="1" applyBorder="1" applyProtection="1">
      <alignment/>
      <protection/>
    </xf>
    <xf numFmtId="0" fontId="164" fillId="35" borderId="0" xfId="63" applyFont="1" applyFill="1" applyProtection="1">
      <alignment/>
      <protection/>
    </xf>
    <xf numFmtId="172" fontId="165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7" fillId="36" borderId="0" xfId="63" applyFont="1" applyFill="1" applyProtection="1">
      <alignment/>
      <protection/>
    </xf>
    <xf numFmtId="164" fontId="13" fillId="36" borderId="26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7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164" fontId="166" fillId="33" borderId="26" xfId="63" applyNumberFormat="1" applyFont="1" applyFill="1" applyBorder="1" applyAlignment="1" applyProtection="1">
      <alignment horizontal="center" vertical="center"/>
      <protection/>
    </xf>
    <xf numFmtId="164" fontId="167" fillId="33" borderId="26" xfId="63" applyNumberFormat="1" applyFont="1" applyFill="1" applyBorder="1" applyAlignment="1" applyProtection="1">
      <alignment horizontal="center" vertical="center"/>
      <protection/>
    </xf>
    <xf numFmtId="0" fontId="9" fillId="33" borderId="26" xfId="63" applyNumberFormat="1" applyFont="1" applyFill="1" applyBorder="1" applyAlignment="1" applyProtection="1">
      <alignment horizontal="center" vertical="center"/>
      <protection/>
    </xf>
    <xf numFmtId="0" fontId="9" fillId="38" borderId="26" xfId="63" applyNumberFormat="1" applyFont="1" applyFill="1" applyBorder="1" applyAlignment="1" applyProtection="1">
      <alignment horizontal="center" vertical="center"/>
      <protection locked="0"/>
    </xf>
    <xf numFmtId="38" fontId="17" fillId="33" borderId="59" xfId="64" applyNumberFormat="1" applyFont="1" applyFill="1" applyBorder="1" applyAlignment="1" applyProtection="1">
      <alignment/>
      <protection/>
    </xf>
    <xf numFmtId="38" fontId="17" fillId="33" borderId="58" xfId="64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4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5" fontId="6" fillId="33" borderId="60" xfId="0" applyNumberFormat="1" applyFont="1" applyFill="1" applyBorder="1" applyAlignment="1" applyProtection="1">
      <alignment horizontal="right"/>
      <protection/>
    </xf>
    <xf numFmtId="175" fontId="6" fillId="32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5" fontId="3" fillId="45" borderId="88" xfId="0" applyNumberFormat="1" applyFont="1" applyFill="1" applyBorder="1" applyAlignment="1" applyProtection="1">
      <alignment/>
      <protection/>
    </xf>
    <xf numFmtId="166" fontId="168" fillId="33" borderId="70" xfId="0" applyNumberFormat="1" applyFont="1" applyFill="1" applyBorder="1" applyAlignment="1" applyProtection="1" quotePrefix="1">
      <alignment/>
      <protection/>
    </xf>
    <xf numFmtId="166" fontId="169" fillId="33" borderId="70" xfId="0" applyNumberFormat="1" applyFont="1" applyFill="1" applyBorder="1" applyAlignment="1" applyProtection="1" quotePrefix="1">
      <alignment/>
      <protection/>
    </xf>
    <xf numFmtId="166" fontId="168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8" fillId="33" borderId="115" xfId="0" applyNumberFormat="1" applyFont="1" applyFill="1" applyBorder="1" applyAlignment="1" applyProtection="1" quotePrefix="1">
      <alignment/>
      <protection/>
    </xf>
    <xf numFmtId="166" fontId="168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8" fillId="32" borderId="115" xfId="0" applyNumberFormat="1" applyFont="1" applyFill="1" applyBorder="1" applyAlignment="1" applyProtection="1" quotePrefix="1">
      <alignment/>
      <protection/>
    </xf>
    <xf numFmtId="166" fontId="169" fillId="32" borderId="31" xfId="0" applyNumberFormat="1" applyFont="1" applyFill="1" applyBorder="1" applyAlignment="1" applyProtection="1" quotePrefix="1">
      <alignment/>
      <protection/>
    </xf>
    <xf numFmtId="166" fontId="168" fillId="33" borderId="85" xfId="0" applyNumberFormat="1" applyFont="1" applyFill="1" applyBorder="1" applyAlignment="1" applyProtection="1" quotePrefix="1">
      <alignment/>
      <protection/>
    </xf>
    <xf numFmtId="166" fontId="169" fillId="33" borderId="86" xfId="0" applyNumberFormat="1" applyFont="1" applyFill="1" applyBorder="1" applyAlignment="1" applyProtection="1" quotePrefix="1">
      <alignment/>
      <protection/>
    </xf>
    <xf numFmtId="166" fontId="169" fillId="33" borderId="31" xfId="0" applyNumberFormat="1" applyFont="1" applyFill="1" applyBorder="1" applyAlignment="1" applyProtection="1" quotePrefix="1">
      <alignment/>
      <protection/>
    </xf>
    <xf numFmtId="0" fontId="31" fillId="33" borderId="116" xfId="63" applyFont="1" applyFill="1" applyBorder="1" applyProtection="1">
      <alignment/>
      <protection/>
    </xf>
    <xf numFmtId="0" fontId="31" fillId="33" borderId="42" xfId="63" applyFont="1" applyFill="1" applyBorder="1" applyProtection="1">
      <alignment/>
      <protection/>
    </xf>
    <xf numFmtId="0" fontId="31" fillId="33" borderId="28" xfId="63" applyFont="1" applyFill="1" applyBorder="1" applyProtection="1">
      <alignment/>
      <protection/>
    </xf>
    <xf numFmtId="173" fontId="35" fillId="50" borderId="117" xfId="0" applyNumberFormat="1" applyFont="1" applyFill="1" applyBorder="1" applyAlignment="1" applyProtection="1">
      <alignment horizontal="center"/>
      <protection/>
    </xf>
    <xf numFmtId="173" fontId="36" fillId="41" borderId="117" xfId="0" applyNumberFormat="1" applyFont="1" applyFill="1" applyBorder="1" applyAlignment="1" applyProtection="1">
      <alignment horizontal="center"/>
      <protection/>
    </xf>
    <xf numFmtId="173" fontId="170" fillId="50" borderId="117" xfId="0" applyNumberFormat="1" applyFont="1" applyFill="1" applyBorder="1" applyAlignment="1" applyProtection="1">
      <alignment horizontal="center"/>
      <protection/>
    </xf>
    <xf numFmtId="173" fontId="171" fillId="41" borderId="117" xfId="0" applyNumberFormat="1" applyFont="1" applyFill="1" applyBorder="1" applyAlignment="1" applyProtection="1">
      <alignment horizontal="center"/>
      <protection/>
    </xf>
    <xf numFmtId="173" fontId="35" fillId="51" borderId="117" xfId="0" applyNumberFormat="1" applyFont="1" applyFill="1" applyBorder="1" applyAlignment="1" applyProtection="1">
      <alignment horizontal="center"/>
      <protection/>
    </xf>
    <xf numFmtId="173" fontId="36" fillId="51" borderId="117" xfId="0" applyNumberFormat="1" applyFont="1" applyFill="1" applyBorder="1" applyAlignment="1" applyProtection="1">
      <alignment horizontal="center"/>
      <protection/>
    </xf>
    <xf numFmtId="173" fontId="172" fillId="51" borderId="117" xfId="0" applyNumberFormat="1" applyFont="1" applyFill="1" applyBorder="1" applyAlignment="1" applyProtection="1">
      <alignment horizontal="center"/>
      <protection/>
    </xf>
    <xf numFmtId="173" fontId="171" fillId="51" borderId="117" xfId="0" applyNumberFormat="1" applyFont="1" applyFill="1" applyBorder="1" applyAlignment="1" applyProtection="1">
      <alignment horizontal="center"/>
      <protection/>
    </xf>
    <xf numFmtId="173" fontId="35" fillId="52" borderId="117" xfId="0" applyNumberFormat="1" applyFont="1" applyFill="1" applyBorder="1" applyAlignment="1" applyProtection="1">
      <alignment horizontal="center"/>
      <protection/>
    </xf>
    <xf numFmtId="173" fontId="36" fillId="52" borderId="117" xfId="0" applyNumberFormat="1" applyFont="1" applyFill="1" applyBorder="1" applyAlignment="1" applyProtection="1">
      <alignment horizontal="center"/>
      <protection/>
    </xf>
    <xf numFmtId="173" fontId="173" fillId="52" borderId="117" xfId="0" applyNumberFormat="1" applyFont="1" applyFill="1" applyBorder="1" applyAlignment="1" applyProtection="1">
      <alignment horizontal="center"/>
      <protection/>
    </xf>
    <xf numFmtId="173" fontId="174" fillId="52" borderId="117" xfId="0" applyNumberFormat="1" applyFont="1" applyFill="1" applyBorder="1" applyAlignment="1" applyProtection="1">
      <alignment horizontal="center"/>
      <protection/>
    </xf>
    <xf numFmtId="173" fontId="8" fillId="38" borderId="118" xfId="0" applyNumberFormat="1" applyFont="1" applyFill="1" applyBorder="1" applyAlignment="1" applyProtection="1">
      <alignment horizontal="center"/>
      <protection/>
    </xf>
    <xf numFmtId="173" fontId="8" fillId="38" borderId="119" xfId="0" applyNumberFormat="1" applyFont="1" applyFill="1" applyBorder="1" applyAlignment="1" applyProtection="1">
      <alignment horizontal="center"/>
      <protection/>
    </xf>
    <xf numFmtId="173" fontId="160" fillId="38" borderId="118" xfId="0" applyNumberFormat="1" applyFont="1" applyFill="1" applyBorder="1" applyAlignment="1" applyProtection="1">
      <alignment horizontal="center"/>
      <protection/>
    </xf>
    <xf numFmtId="173" fontId="160" fillId="38" borderId="119" xfId="0" applyNumberFormat="1" applyFont="1" applyFill="1" applyBorder="1" applyAlignment="1" applyProtection="1">
      <alignment horizontal="center"/>
      <protection/>
    </xf>
    <xf numFmtId="166" fontId="12" fillId="32" borderId="118" xfId="0" applyNumberFormat="1" applyFont="1" applyFill="1" applyBorder="1" applyAlignment="1" applyProtection="1">
      <alignment horizontal="center"/>
      <protection/>
    </xf>
    <xf numFmtId="166" fontId="30" fillId="32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4" applyNumberFormat="1" applyFont="1" applyFill="1" applyBorder="1" applyAlignment="1" applyProtection="1">
      <alignment/>
      <protection/>
    </xf>
    <xf numFmtId="38" fontId="9" fillId="42" borderId="43" xfId="64" applyNumberFormat="1" applyFont="1" applyFill="1" applyBorder="1" applyAlignment="1" applyProtection="1">
      <alignment/>
      <protection/>
    </xf>
    <xf numFmtId="38" fontId="175" fillId="42" borderId="41" xfId="64" applyNumberFormat="1" applyFont="1" applyFill="1" applyBorder="1" applyAlignment="1" applyProtection="1">
      <alignment/>
      <protection/>
    </xf>
    <xf numFmtId="175" fontId="4" fillId="45" borderId="70" xfId="0" applyNumberFormat="1" applyFont="1" applyFill="1" applyBorder="1" applyAlignment="1" applyProtection="1">
      <alignment/>
      <protection/>
    </xf>
    <xf numFmtId="175" fontId="3" fillId="45" borderId="70" xfId="0" applyNumberFormat="1" applyFont="1" applyFill="1" applyBorder="1" applyAlignment="1" applyProtection="1">
      <alignment/>
      <protection/>
    </xf>
    <xf numFmtId="175" fontId="4" fillId="45" borderId="85" xfId="0" applyNumberFormat="1" applyFont="1" applyFill="1" applyBorder="1" applyAlignment="1" applyProtection="1">
      <alignment/>
      <protection/>
    </xf>
    <xf numFmtId="175" fontId="3" fillId="45" borderId="86" xfId="0" applyNumberFormat="1" applyFont="1" applyFill="1" applyBorder="1" applyAlignment="1" applyProtection="1">
      <alignment/>
      <protection/>
    </xf>
    <xf numFmtId="175" fontId="12" fillId="42" borderId="81" xfId="0" applyNumberFormat="1" applyFont="1" applyFill="1" applyBorder="1" applyAlignment="1" applyProtection="1">
      <alignment/>
      <protection/>
    </xf>
    <xf numFmtId="175" fontId="30" fillId="42" borderId="82" xfId="0" applyNumberFormat="1" applyFont="1" applyFill="1" applyBorder="1" applyAlignment="1" applyProtection="1">
      <alignment/>
      <protection/>
    </xf>
    <xf numFmtId="175" fontId="12" fillId="42" borderId="10" xfId="0" applyNumberFormat="1" applyFont="1" applyFill="1" applyBorder="1" applyAlignment="1" applyProtection="1">
      <alignment/>
      <protection/>
    </xf>
    <xf numFmtId="175" fontId="30" fillId="42" borderId="10" xfId="0" applyNumberFormat="1" applyFont="1" applyFill="1" applyBorder="1" applyAlignment="1" applyProtection="1">
      <alignment/>
      <protection/>
    </xf>
    <xf numFmtId="175" fontId="12" fillId="42" borderId="10" xfId="0" applyNumberFormat="1" applyFont="1" applyFill="1" applyBorder="1" applyAlignment="1" applyProtection="1">
      <alignment/>
      <protection locked="0"/>
    </xf>
    <xf numFmtId="175" fontId="30" fillId="42" borderId="10" xfId="0" applyNumberFormat="1" applyFont="1" applyFill="1" applyBorder="1" applyAlignment="1" applyProtection="1">
      <alignment/>
      <protection locked="0"/>
    </xf>
    <xf numFmtId="166" fontId="161" fillId="32" borderId="0" xfId="0" applyNumberFormat="1" applyFont="1" applyFill="1" applyBorder="1" applyAlignment="1" applyProtection="1" quotePrefix="1">
      <alignment horizontal="center"/>
      <protection/>
    </xf>
    <xf numFmtId="166" fontId="161" fillId="33" borderId="0" xfId="0" applyNumberFormat="1" applyFont="1" applyFill="1" applyBorder="1" applyAlignment="1" applyProtection="1" quotePrefix="1">
      <alignment horizontal="center"/>
      <protection/>
    </xf>
    <xf numFmtId="0" fontId="162" fillId="53" borderId="0" xfId="60" applyFont="1" applyFill="1" applyBorder="1" applyAlignment="1" applyProtection="1">
      <alignment horizontal="center"/>
      <protection/>
    </xf>
    <xf numFmtId="38" fontId="15" fillId="33" borderId="54" xfId="64" applyNumberFormat="1" applyFont="1" applyFill="1" applyBorder="1" applyAlignment="1" applyProtection="1">
      <alignment/>
      <protection/>
    </xf>
    <xf numFmtId="38" fontId="15" fillId="33" borderId="19" xfId="64" applyNumberFormat="1" applyFont="1" applyFill="1" applyBorder="1" applyAlignment="1" applyProtection="1">
      <alignment/>
      <protection/>
    </xf>
    <xf numFmtId="38" fontId="15" fillId="33" borderId="51" xfId="64" applyNumberFormat="1" applyFont="1" applyFill="1" applyBorder="1" applyAlignment="1" applyProtection="1">
      <alignment/>
      <protection/>
    </xf>
    <xf numFmtId="38" fontId="15" fillId="33" borderId="54" xfId="64" applyNumberFormat="1" applyFont="1" applyFill="1" applyBorder="1" applyAlignment="1" applyProtection="1">
      <alignment horizontal="left"/>
      <protection/>
    </xf>
    <xf numFmtId="38" fontId="15" fillId="33" borderId="19" xfId="64" applyNumberFormat="1" applyFont="1" applyFill="1" applyBorder="1" applyAlignment="1" applyProtection="1">
      <alignment horizontal="left"/>
      <protection/>
    </xf>
    <xf numFmtId="38" fontId="15" fillId="33" borderId="51" xfId="64" applyNumberFormat="1" applyFont="1" applyFill="1" applyBorder="1" applyAlignment="1" applyProtection="1">
      <alignment horizontal="left"/>
      <protection/>
    </xf>
    <xf numFmtId="38" fontId="8" fillId="32" borderId="54" xfId="64" applyNumberFormat="1" applyFont="1" applyFill="1" applyBorder="1" applyAlignment="1" applyProtection="1">
      <alignment/>
      <protection/>
    </xf>
    <xf numFmtId="38" fontId="8" fillId="32" borderId="19" xfId="64" applyNumberFormat="1" applyFont="1" applyFill="1" applyBorder="1" applyAlignment="1" applyProtection="1">
      <alignment/>
      <protection/>
    </xf>
    <xf numFmtId="175" fontId="4" fillId="32" borderId="55" xfId="0" applyNumberFormat="1" applyFont="1" applyFill="1" applyBorder="1" applyAlignment="1" applyProtection="1">
      <alignment/>
      <protection/>
    </xf>
    <xf numFmtId="175" fontId="3" fillId="32" borderId="55" xfId="0" applyNumberFormat="1" applyFont="1" applyFill="1" applyBorder="1" applyAlignment="1" applyProtection="1">
      <alignment/>
      <protection/>
    </xf>
    <xf numFmtId="175" fontId="6" fillId="32" borderId="0" xfId="0" applyNumberFormat="1" applyFont="1" applyFill="1" applyBorder="1" applyAlignment="1" applyProtection="1">
      <alignment horizontal="right"/>
      <protection/>
    </xf>
    <xf numFmtId="175" fontId="3" fillId="32" borderId="120" xfId="0" applyNumberFormat="1" applyFont="1" applyFill="1" applyBorder="1" applyAlignment="1" applyProtection="1">
      <alignment/>
      <protection/>
    </xf>
    <xf numFmtId="38" fontId="8" fillId="32" borderId="115" xfId="64" applyNumberFormat="1" applyFont="1" applyFill="1" applyBorder="1" applyAlignment="1" applyProtection="1">
      <alignment/>
      <protection/>
    </xf>
    <xf numFmtId="175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5" fontId="4" fillId="33" borderId="124" xfId="0" applyNumberFormat="1" applyFont="1" applyFill="1" applyBorder="1" applyAlignment="1" applyProtection="1">
      <alignment/>
      <protection/>
    </xf>
    <xf numFmtId="175" fontId="3" fillId="33" borderId="124" xfId="0" applyNumberFormat="1" applyFont="1" applyFill="1" applyBorder="1" applyAlignment="1" applyProtection="1">
      <alignment/>
      <protection/>
    </xf>
    <xf numFmtId="0" fontId="2" fillId="32" borderId="0" xfId="59" applyFont="1" applyFill="1" applyAlignment="1" applyProtection="1">
      <alignment horizontal="center"/>
      <protection/>
    </xf>
    <xf numFmtId="0" fontId="149" fillId="38" borderId="0" xfId="56" applyFont="1" applyFill="1" applyBorder="1" quotePrefix="1">
      <alignment/>
      <protection/>
    </xf>
    <xf numFmtId="181" fontId="22" fillId="33" borderId="0" xfId="57" applyNumberFormat="1" applyFont="1" applyFill="1" applyBorder="1" applyAlignment="1">
      <alignment/>
      <protection/>
    </xf>
    <xf numFmtId="0" fontId="16" fillId="38" borderId="13" xfId="56" applyFont="1" applyFill="1" applyBorder="1">
      <alignment/>
      <protection/>
    </xf>
    <xf numFmtId="185" fontId="22" fillId="33" borderId="0" xfId="56" applyNumberFormat="1" applyFont="1" applyFill="1" applyBorder="1" applyAlignment="1">
      <alignment horizontal="center"/>
      <protection/>
    </xf>
    <xf numFmtId="182" fontId="22" fillId="32" borderId="68" xfId="57" applyNumberFormat="1" applyFont="1" applyFill="1" applyBorder="1" applyAlignment="1">
      <alignment/>
      <protection/>
    </xf>
    <xf numFmtId="182" fontId="22" fillId="32" borderId="18" xfId="57" applyNumberFormat="1" applyFont="1" applyFill="1" applyBorder="1" applyAlignment="1">
      <alignment/>
      <protection/>
    </xf>
    <xf numFmtId="182" fontId="22" fillId="32" borderId="21" xfId="57" applyNumberFormat="1" applyFont="1" applyFill="1" applyBorder="1" applyAlignment="1">
      <alignment/>
      <protection/>
    </xf>
    <xf numFmtId="182" fontId="22" fillId="44" borderId="68" xfId="57" applyNumberFormat="1" applyFont="1" applyFill="1" applyBorder="1" applyAlignment="1">
      <alignment/>
      <protection/>
    </xf>
    <xf numFmtId="182" fontId="22" fillId="44" borderId="18" xfId="57" applyNumberFormat="1" applyFont="1" applyFill="1" applyBorder="1" applyAlignment="1">
      <alignment/>
      <protection/>
    </xf>
    <xf numFmtId="182" fontId="22" fillId="44" borderId="21" xfId="57" applyNumberFormat="1" applyFont="1" applyFill="1" applyBorder="1" applyAlignment="1">
      <alignment/>
      <protection/>
    </xf>
    <xf numFmtId="186" fontId="22" fillId="33" borderId="0" xfId="56" applyNumberFormat="1" applyFont="1" applyFill="1" applyBorder="1" applyAlignment="1">
      <alignment/>
      <protection/>
    </xf>
    <xf numFmtId="175" fontId="4" fillId="33" borderId="125" xfId="0" applyNumberFormat="1" applyFont="1" applyFill="1" applyBorder="1" applyAlignment="1" applyProtection="1">
      <alignment/>
      <protection/>
    </xf>
    <xf numFmtId="175" fontId="3" fillId="33" borderId="126" xfId="0" applyNumberFormat="1" applyFont="1" applyFill="1" applyBorder="1" applyAlignment="1" applyProtection="1">
      <alignment/>
      <protection/>
    </xf>
    <xf numFmtId="38" fontId="9" fillId="33" borderId="27" xfId="64" applyNumberFormat="1" applyFont="1" applyFill="1" applyBorder="1" applyAlignment="1" applyProtection="1">
      <alignment/>
      <protection/>
    </xf>
    <xf numFmtId="38" fontId="9" fillId="33" borderId="42" xfId="64" applyNumberFormat="1" applyFont="1" applyFill="1" applyBorder="1" applyAlignment="1" applyProtection="1">
      <alignment/>
      <protection/>
    </xf>
    <xf numFmtId="38" fontId="9" fillId="33" borderId="28" xfId="64" applyNumberFormat="1" applyFont="1" applyFill="1" applyBorder="1" applyAlignment="1" applyProtection="1">
      <alignment/>
      <protection/>
    </xf>
    <xf numFmtId="172" fontId="176" fillId="39" borderId="26" xfId="0" applyNumberFormat="1" applyFont="1" applyFill="1" applyBorder="1" applyAlignment="1" applyProtection="1">
      <alignment horizontal="center"/>
      <protection/>
    </xf>
    <xf numFmtId="172" fontId="177" fillId="39" borderId="26" xfId="0" applyNumberFormat="1" applyFont="1" applyFill="1" applyBorder="1" applyAlignment="1" applyProtection="1">
      <alignment horizontal="center"/>
      <protection/>
    </xf>
    <xf numFmtId="179" fontId="152" fillId="39" borderId="26" xfId="0" applyNumberFormat="1" applyFont="1" applyFill="1" applyBorder="1" applyAlignment="1" applyProtection="1" quotePrefix="1">
      <alignment horizontal="center"/>
      <protection/>
    </xf>
    <xf numFmtId="171" fontId="153" fillId="40" borderId="26" xfId="0" applyNumberFormat="1" applyFont="1" applyFill="1" applyBorder="1" applyAlignment="1" applyProtection="1" quotePrefix="1">
      <alignment horizontal="center"/>
      <protection/>
    </xf>
    <xf numFmtId="179" fontId="158" fillId="40" borderId="26" xfId="0" applyNumberFormat="1" applyFont="1" applyFill="1" applyBorder="1" applyAlignment="1" applyProtection="1" quotePrefix="1">
      <alignment horizontal="center"/>
      <protection/>
    </xf>
    <xf numFmtId="171" fontId="158" fillId="40" borderId="26" xfId="0" applyNumberFormat="1" applyFont="1" applyFill="1" applyBorder="1" applyAlignment="1" applyProtection="1" quotePrefix="1">
      <alignment horizontal="center"/>
      <protection/>
    </xf>
    <xf numFmtId="171" fontId="165" fillId="48" borderId="26" xfId="0" applyNumberFormat="1" applyFont="1" applyFill="1" applyBorder="1" applyAlignment="1" applyProtection="1" quotePrefix="1">
      <alignment horizontal="center"/>
      <protection/>
    </xf>
    <xf numFmtId="179" fontId="159" fillId="48" borderId="26" xfId="0" applyNumberFormat="1" applyFont="1" applyFill="1" applyBorder="1" applyAlignment="1" applyProtection="1" quotePrefix="1">
      <alignment horizontal="center"/>
      <protection/>
    </xf>
    <xf numFmtId="175" fontId="4" fillId="33" borderId="26" xfId="0" applyNumberFormat="1" applyFont="1" applyFill="1" applyBorder="1" applyAlignment="1" applyProtection="1">
      <alignment/>
      <protection locked="0"/>
    </xf>
    <xf numFmtId="175" fontId="3" fillId="33" borderId="26" xfId="0" applyNumberFormat="1" applyFont="1" applyFill="1" applyBorder="1" applyAlignment="1" applyProtection="1">
      <alignment/>
      <protection locked="0"/>
    </xf>
    <xf numFmtId="38" fontId="178" fillId="47" borderId="27" xfId="64" applyNumberFormat="1" applyFont="1" applyFill="1" applyBorder="1" applyAlignment="1" applyProtection="1">
      <alignment/>
      <protection/>
    </xf>
    <xf numFmtId="175" fontId="4" fillId="54" borderId="26" xfId="0" applyNumberFormat="1" applyFont="1" applyFill="1" applyBorder="1" applyAlignment="1" applyProtection="1">
      <alignment/>
      <protection/>
    </xf>
    <xf numFmtId="175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75" fontId="4" fillId="54" borderId="127" xfId="0" applyNumberFormat="1" applyFont="1" applyFill="1" applyBorder="1" applyAlignment="1" applyProtection="1">
      <alignment/>
      <protection/>
    </xf>
    <xf numFmtId="175" fontId="3" fillId="54" borderId="128" xfId="0" applyNumberFormat="1" applyFont="1" applyFill="1" applyBorder="1" applyAlignment="1" applyProtection="1">
      <alignment/>
      <protection/>
    </xf>
    <xf numFmtId="175" fontId="4" fillId="33" borderId="127" xfId="0" applyNumberFormat="1" applyFont="1" applyFill="1" applyBorder="1" applyAlignment="1" applyProtection="1">
      <alignment/>
      <protection/>
    </xf>
    <xf numFmtId="175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79" fontId="3" fillId="33" borderId="105" xfId="0" applyNumberFormat="1" applyFont="1" applyFill="1" applyBorder="1" applyAlignment="1" applyProtection="1" quotePrefix="1">
      <alignment horizontal="center"/>
      <protection/>
    </xf>
    <xf numFmtId="179" fontId="3" fillId="33" borderId="106" xfId="0" applyNumberFormat="1" applyFont="1" applyFill="1" applyBorder="1" applyAlignment="1" applyProtection="1" quotePrefix="1">
      <alignment horizontal="center"/>
      <protection/>
    </xf>
    <xf numFmtId="173" fontId="8" fillId="38" borderId="118" xfId="0" applyNumberFormat="1" applyFont="1" applyFill="1" applyBorder="1" applyAlignment="1" applyProtection="1">
      <alignment horizontal="center"/>
      <protection/>
    </xf>
    <xf numFmtId="194" fontId="22" fillId="33" borderId="0" xfId="57" applyNumberFormat="1" applyFont="1" applyFill="1" applyBorder="1" applyAlignment="1">
      <alignment/>
      <protection/>
    </xf>
    <xf numFmtId="169" fontId="22" fillId="33" borderId="0" xfId="56" applyNumberFormat="1" applyFont="1" applyFill="1" applyBorder="1" applyAlignment="1">
      <alignment/>
      <protection/>
    </xf>
    <xf numFmtId="171" fontId="22" fillId="33" borderId="0" xfId="56" applyNumberFormat="1" applyFont="1" applyFill="1" applyBorder="1" applyAlignment="1">
      <alignment/>
      <protection/>
    </xf>
    <xf numFmtId="181" fontId="18" fillId="54" borderId="19" xfId="57" applyNumberFormat="1" applyFont="1" applyFill="1" applyBorder="1" applyAlignment="1">
      <alignment/>
      <protection/>
    </xf>
    <xf numFmtId="181" fontId="18" fillId="54" borderId="68" xfId="57" applyNumberFormat="1" applyFont="1" applyFill="1" applyBorder="1" applyAlignment="1">
      <alignment/>
      <protection/>
    </xf>
    <xf numFmtId="181" fontId="18" fillId="54" borderId="20" xfId="57" applyNumberFormat="1" applyFont="1" applyFill="1" applyBorder="1" applyAlignment="1">
      <alignment/>
      <protection/>
    </xf>
    <xf numFmtId="181" fontId="18" fillId="54" borderId="21" xfId="57" applyNumberFormat="1" applyFont="1" applyFill="1" applyBorder="1" applyAlignment="1">
      <alignment/>
      <protection/>
    </xf>
    <xf numFmtId="0" fontId="8" fillId="54" borderId="67" xfId="56" applyFont="1" applyFill="1" applyBorder="1" quotePrefix="1">
      <alignment/>
      <protection/>
    </xf>
    <xf numFmtId="0" fontId="8" fillId="54" borderId="19" xfId="56" applyFont="1" applyFill="1" applyBorder="1">
      <alignment/>
      <protection/>
    </xf>
    <xf numFmtId="0" fontId="8" fillId="54" borderId="25" xfId="56" applyFont="1" applyFill="1" applyBorder="1" quotePrefix="1">
      <alignment/>
      <protection/>
    </xf>
    <xf numFmtId="0" fontId="8" fillId="54" borderId="20" xfId="56" applyFont="1" applyFill="1" applyBorder="1">
      <alignment/>
      <protection/>
    </xf>
    <xf numFmtId="195" fontId="179" fillId="39" borderId="101" xfId="0" applyNumberFormat="1" applyFont="1" applyFill="1" applyBorder="1" applyAlignment="1" applyProtection="1" quotePrefix="1">
      <alignment horizontal="center"/>
      <protection/>
    </xf>
    <xf numFmtId="195" fontId="153" fillId="40" borderId="101" xfId="0" applyNumberFormat="1" applyFont="1" applyFill="1" applyBorder="1" applyAlignment="1" applyProtection="1" quotePrefix="1">
      <alignment horizontal="center"/>
      <protection/>
    </xf>
    <xf numFmtId="195" fontId="165" fillId="48" borderId="101" xfId="0" applyNumberFormat="1" applyFont="1" applyFill="1" applyBorder="1" applyAlignment="1" applyProtection="1" quotePrefix="1">
      <alignment horizontal="center"/>
      <protection/>
    </xf>
    <xf numFmtId="195" fontId="4" fillId="33" borderId="129" xfId="0" applyNumberFormat="1" applyFont="1" applyFill="1" applyBorder="1" applyAlignment="1" applyProtection="1" quotePrefix="1">
      <alignment horizontal="center"/>
      <protection/>
    </xf>
    <xf numFmtId="195" fontId="180" fillId="32" borderId="44" xfId="0" applyNumberFormat="1" applyFont="1" applyFill="1" applyBorder="1" applyAlignment="1" applyProtection="1">
      <alignment horizontal="center"/>
      <protection locked="0"/>
    </xf>
    <xf numFmtId="195" fontId="179" fillId="39" borderId="26" xfId="0" applyNumberFormat="1" applyFont="1" applyFill="1" applyBorder="1" applyAlignment="1" applyProtection="1">
      <alignment horizontal="center"/>
      <protection/>
    </xf>
    <xf numFmtId="195" fontId="153" fillId="40" borderId="26" xfId="0" applyNumberFormat="1" applyFont="1" applyFill="1" applyBorder="1" applyAlignment="1" applyProtection="1" quotePrefix="1">
      <alignment horizontal="center"/>
      <protection/>
    </xf>
    <xf numFmtId="195" fontId="165" fillId="48" borderId="26" xfId="0" applyNumberFormat="1" applyFont="1" applyFill="1" applyBorder="1" applyAlignment="1" applyProtection="1" quotePrefix="1">
      <alignment horizontal="center"/>
      <protection/>
    </xf>
    <xf numFmtId="195" fontId="4" fillId="33" borderId="119" xfId="0" applyNumberFormat="1" applyFont="1" applyFill="1" applyBorder="1" applyAlignment="1" applyProtection="1" quotePrefix="1">
      <alignment horizontal="center"/>
      <protection/>
    </xf>
    <xf numFmtId="195" fontId="181" fillId="33" borderId="44" xfId="0" applyNumberFormat="1" applyFont="1" applyFill="1" applyBorder="1" applyAlignment="1" applyProtection="1">
      <alignment horizontal="center"/>
      <protection/>
    </xf>
    <xf numFmtId="185" fontId="22" fillId="33" borderId="0" xfId="56" applyNumberFormat="1" applyFont="1" applyFill="1" applyBorder="1" applyAlignment="1">
      <alignment horizontal="center"/>
      <protection/>
    </xf>
    <xf numFmtId="171" fontId="22" fillId="32" borderId="0" xfId="56" applyNumberFormat="1" applyFont="1" applyFill="1" applyBorder="1" applyAlignment="1">
      <alignment horizontal="center"/>
      <protection/>
    </xf>
    <xf numFmtId="0" fontId="8" fillId="52" borderId="130" xfId="56" applyFont="1" applyFill="1" applyBorder="1">
      <alignment/>
      <protection/>
    </xf>
    <xf numFmtId="0" fontId="9" fillId="52" borderId="131" xfId="56" applyFont="1" applyFill="1" applyBorder="1">
      <alignment/>
      <protection/>
    </xf>
    <xf numFmtId="0" fontId="9" fillId="52" borderId="132" xfId="56" applyFont="1" applyFill="1" applyBorder="1">
      <alignment/>
      <protection/>
    </xf>
    <xf numFmtId="168" fontId="22" fillId="32" borderId="0" xfId="56" applyNumberFormat="1" applyFont="1" applyFill="1" applyBorder="1" applyAlignment="1">
      <alignment horizontal="left"/>
      <protection/>
    </xf>
    <xf numFmtId="168" fontId="24" fillId="44" borderId="0" xfId="56" applyNumberFormat="1" applyFont="1" applyFill="1" applyBorder="1" applyAlignment="1">
      <alignment horizontal="center"/>
      <protection/>
    </xf>
    <xf numFmtId="171" fontId="24" fillId="44" borderId="0" xfId="56" applyNumberFormat="1" applyFont="1" applyFill="1" applyBorder="1" applyAlignment="1">
      <alignment horizontal="center"/>
      <protection/>
    </xf>
    <xf numFmtId="171" fontId="22" fillId="32" borderId="0" xfId="56" applyNumberFormat="1" applyFont="1" applyFill="1" applyBorder="1" applyAlignment="1">
      <alignment horizontal="center"/>
      <protection/>
    </xf>
    <xf numFmtId="168" fontId="22" fillId="33" borderId="0" xfId="56" applyNumberFormat="1" applyFont="1" applyFill="1" applyBorder="1" applyAlignment="1">
      <alignment/>
      <protection/>
    </xf>
    <xf numFmtId="0" fontId="9" fillId="33" borderId="0" xfId="56" applyFont="1" applyFill="1">
      <alignment/>
      <protection/>
    </xf>
    <xf numFmtId="171" fontId="22" fillId="33" borderId="0" xfId="56" applyNumberFormat="1" applyFont="1" applyFill="1" applyBorder="1" applyAlignment="1">
      <alignment/>
      <protection/>
    </xf>
    <xf numFmtId="171" fontId="22" fillId="44" borderId="0" xfId="56" applyNumberFormat="1" applyFont="1" applyFill="1" applyBorder="1" applyAlignment="1">
      <alignment horizontal="center"/>
      <protection/>
    </xf>
    <xf numFmtId="171" fontId="9" fillId="33" borderId="0" xfId="56" applyNumberFormat="1" applyFont="1" applyFill="1" applyBorder="1" applyAlignment="1">
      <alignment/>
      <protection/>
    </xf>
    <xf numFmtId="181" fontId="22" fillId="33" borderId="0" xfId="57" applyNumberFormat="1" applyFont="1" applyFill="1" applyBorder="1" applyAlignment="1">
      <alignment/>
      <protection/>
    </xf>
    <xf numFmtId="181" fontId="9" fillId="33" borderId="0" xfId="57" applyNumberFormat="1" applyFont="1" applyFill="1" applyBorder="1" applyAlignment="1">
      <alignment horizontal="left"/>
      <protection/>
    </xf>
    <xf numFmtId="0" fontId="9" fillId="32" borderId="67" xfId="56" applyFont="1" applyFill="1" applyBorder="1" quotePrefix="1">
      <alignment/>
      <protection/>
    </xf>
    <xf numFmtId="0" fontId="9" fillId="32" borderId="19" xfId="56" applyFont="1" applyFill="1" applyBorder="1" quotePrefix="1">
      <alignment/>
      <protection/>
    </xf>
    <xf numFmtId="0" fontId="9" fillId="32" borderId="17" xfId="56" applyFont="1" applyFill="1" applyBorder="1" quotePrefix="1">
      <alignment/>
      <protection/>
    </xf>
    <xf numFmtId="0" fontId="9" fillId="32" borderId="0" xfId="56" applyFont="1" applyFill="1" applyBorder="1" quotePrefix="1">
      <alignment/>
      <protection/>
    </xf>
    <xf numFmtId="0" fontId="9" fillId="32" borderId="25" xfId="56" applyFont="1" applyFill="1" applyBorder="1" quotePrefix="1">
      <alignment/>
      <protection/>
    </xf>
    <xf numFmtId="0" fontId="9" fillId="32" borderId="20" xfId="56" applyFont="1" applyFill="1" applyBorder="1" quotePrefix="1">
      <alignment/>
      <protection/>
    </xf>
    <xf numFmtId="0" fontId="9" fillId="38" borderId="0" xfId="56" applyFont="1" applyFill="1" applyBorder="1" quotePrefix="1">
      <alignment/>
      <protection/>
    </xf>
    <xf numFmtId="0" fontId="9" fillId="38" borderId="0" xfId="56" applyFont="1" applyFill="1" applyBorder="1">
      <alignment/>
      <protection/>
    </xf>
    <xf numFmtId="181" fontId="9" fillId="33" borderId="0" xfId="57" applyNumberFormat="1" applyFont="1" applyFill="1" applyBorder="1" applyAlignment="1">
      <alignment horizontal="left"/>
      <protection/>
    </xf>
    <xf numFmtId="0" fontId="9" fillId="44" borderId="67" xfId="56" applyFont="1" applyFill="1" applyBorder="1" quotePrefix="1">
      <alignment/>
      <protection/>
    </xf>
    <xf numFmtId="0" fontId="9" fillId="44" borderId="19" xfId="56" applyFont="1" applyFill="1" applyBorder="1" quotePrefix="1">
      <alignment/>
      <protection/>
    </xf>
    <xf numFmtId="0" fontId="9" fillId="44" borderId="17" xfId="56" applyFont="1" applyFill="1" applyBorder="1" quotePrefix="1">
      <alignment/>
      <protection/>
    </xf>
    <xf numFmtId="0" fontId="9" fillId="44" borderId="0" xfId="56" applyFont="1" applyFill="1" applyBorder="1" quotePrefix="1">
      <alignment/>
      <protection/>
    </xf>
    <xf numFmtId="0" fontId="9" fillId="44" borderId="25" xfId="56" applyFont="1" applyFill="1" applyBorder="1" quotePrefix="1">
      <alignment/>
      <protection/>
    </xf>
    <xf numFmtId="0" fontId="9" fillId="44" borderId="20" xfId="56" applyFont="1" applyFill="1" applyBorder="1" quotePrefix="1">
      <alignment/>
      <protection/>
    </xf>
    <xf numFmtId="171" fontId="22" fillId="44" borderId="0" xfId="56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8" fillId="32" borderId="67" xfId="56" applyFont="1" applyFill="1" applyBorder="1">
      <alignment/>
      <protection/>
    </xf>
    <xf numFmtId="170" fontId="18" fillId="32" borderId="68" xfId="56" applyNumberFormat="1" applyFont="1" applyFill="1" applyBorder="1" applyAlignment="1">
      <alignment horizontal="center"/>
      <protection/>
    </xf>
    <xf numFmtId="170" fontId="18" fillId="33" borderId="0" xfId="56" applyNumberFormat="1" applyFont="1" applyFill="1" applyBorder="1" applyAlignment="1">
      <alignment horizontal="center"/>
      <protection/>
    </xf>
    <xf numFmtId="0" fontId="8" fillId="32" borderId="25" xfId="56" applyFont="1" applyFill="1" applyBorder="1">
      <alignment/>
      <protection/>
    </xf>
    <xf numFmtId="169" fontId="22" fillId="33" borderId="0" xfId="56" applyNumberFormat="1" applyFont="1" applyFill="1" applyBorder="1" applyAlignment="1">
      <alignment/>
      <protection/>
    </xf>
    <xf numFmtId="170" fontId="22" fillId="38" borderId="0" xfId="56" applyNumberFormat="1" applyFont="1" applyFill="1" applyBorder="1" applyAlignment="1">
      <alignment/>
      <protection/>
    </xf>
    <xf numFmtId="194" fontId="22" fillId="33" borderId="0" xfId="57" applyNumberFormat="1" applyFont="1" applyFill="1" applyBorder="1" applyAlignment="1">
      <alignment/>
      <protection/>
    </xf>
    <xf numFmtId="0" fontId="9" fillId="32" borderId="67" xfId="56" applyFont="1" applyFill="1" applyBorder="1">
      <alignment/>
      <protection/>
    </xf>
    <xf numFmtId="171" fontId="9" fillId="32" borderId="19" xfId="56" applyNumberFormat="1" applyFont="1" applyFill="1" applyBorder="1" applyAlignment="1">
      <alignment horizontal="left"/>
      <protection/>
    </xf>
    <xf numFmtId="171" fontId="9" fillId="32" borderId="68" xfId="56" applyNumberFormat="1" applyFont="1" applyFill="1" applyBorder="1" applyAlignment="1">
      <alignment horizontal="left"/>
      <protection/>
    </xf>
    <xf numFmtId="0" fontId="9" fillId="32" borderId="17" xfId="56" applyFont="1" applyFill="1" applyBorder="1">
      <alignment/>
      <protection/>
    </xf>
    <xf numFmtId="168" fontId="22" fillId="32" borderId="0" xfId="56" applyNumberFormat="1" applyFont="1" applyFill="1" applyBorder="1" applyAlignment="1">
      <alignment horizontal="center"/>
      <protection/>
    </xf>
    <xf numFmtId="0" fontId="9" fillId="32" borderId="18" xfId="56" applyFont="1" applyFill="1" applyBorder="1">
      <alignment/>
      <protection/>
    </xf>
    <xf numFmtId="169" fontId="22" fillId="32" borderId="0" xfId="56" applyNumberFormat="1" applyFont="1" applyFill="1" applyBorder="1">
      <alignment/>
      <protection/>
    </xf>
    <xf numFmtId="0" fontId="9" fillId="32" borderId="25" xfId="56" applyFont="1" applyFill="1" applyBorder="1">
      <alignment/>
      <protection/>
    </xf>
    <xf numFmtId="169" fontId="22" fillId="32" borderId="20" xfId="56" applyNumberFormat="1" applyFont="1" applyFill="1" applyBorder="1">
      <alignment/>
      <protection/>
    </xf>
    <xf numFmtId="168" fontId="22" fillId="32" borderId="20" xfId="56" applyNumberFormat="1" applyFont="1" applyFill="1" applyBorder="1" applyAlignment="1">
      <alignment horizontal="left"/>
      <protection/>
    </xf>
    <xf numFmtId="183" fontId="56" fillId="44" borderId="0" xfId="57" applyNumberFormat="1" applyFont="1" applyFill="1" applyBorder="1" applyAlignment="1">
      <alignment horizontal="center"/>
      <protection/>
    </xf>
    <xf numFmtId="188" fontId="56" fillId="32" borderId="0" xfId="57" applyNumberFormat="1" applyFont="1" applyFill="1" applyBorder="1" applyAlignment="1">
      <alignment horizontal="center"/>
      <protection/>
    </xf>
    <xf numFmtId="189" fontId="56" fillId="32" borderId="20" xfId="57" applyNumberFormat="1" applyFont="1" applyFill="1" applyBorder="1" applyAlignment="1">
      <alignment horizontal="center"/>
      <protection/>
    </xf>
    <xf numFmtId="181" fontId="22" fillId="33" borderId="0" xfId="57" applyNumberFormat="1" applyFont="1" applyFill="1" applyBorder="1" applyAlignment="1">
      <alignment horizontal="center"/>
      <protection/>
    </xf>
    <xf numFmtId="181" fontId="22" fillId="44" borderId="0" xfId="57" applyNumberFormat="1" applyFont="1" applyFill="1" applyBorder="1" applyAlignment="1">
      <alignment horizontal="center"/>
      <protection/>
    </xf>
    <xf numFmtId="180" fontId="8" fillId="52" borderId="131" xfId="57" applyNumberFormat="1" applyFont="1" applyFill="1" applyBorder="1" applyAlignment="1">
      <alignment horizontal="center"/>
      <protection/>
    </xf>
    <xf numFmtId="171" fontId="22" fillId="32" borderId="0" xfId="56" applyNumberFormat="1" applyFont="1" applyFill="1" applyBorder="1" applyAlignment="1">
      <alignment horizontal="center"/>
      <protection/>
    </xf>
    <xf numFmtId="171" fontId="22" fillId="33" borderId="0" xfId="56" applyNumberFormat="1" applyFont="1" applyFill="1" applyBorder="1" applyAlignment="1">
      <alignment horizontal="center"/>
      <protection/>
    </xf>
    <xf numFmtId="169" fontId="22" fillId="44" borderId="0" xfId="56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71" fontId="22" fillId="44" borderId="0" xfId="56" applyNumberFormat="1" applyFont="1" applyFill="1" applyBorder="1" applyAlignment="1">
      <alignment horizontal="center"/>
      <protection/>
    </xf>
    <xf numFmtId="185" fontId="22" fillId="33" borderId="0" xfId="56" applyNumberFormat="1" applyFont="1" applyFill="1" applyBorder="1" applyAlignment="1">
      <alignment horizontal="center"/>
      <protection/>
    </xf>
    <xf numFmtId="187" fontId="56" fillId="32" borderId="19" xfId="57" applyNumberFormat="1" applyFont="1" applyFill="1" applyBorder="1" applyAlignment="1">
      <alignment horizontal="center"/>
      <protection/>
    </xf>
    <xf numFmtId="171" fontId="22" fillId="32" borderId="0" xfId="56" applyNumberFormat="1" applyFont="1" applyFill="1" applyBorder="1" applyAlignment="1">
      <alignment horizontal="center"/>
      <protection/>
    </xf>
    <xf numFmtId="169" fontId="22" fillId="33" borderId="0" xfId="56" applyNumberFormat="1" applyFont="1" applyFill="1" applyBorder="1" applyAlignment="1">
      <alignment horizontal="center"/>
      <protection/>
    </xf>
    <xf numFmtId="184" fontId="56" fillId="44" borderId="20" xfId="57" applyNumberFormat="1" applyFont="1" applyFill="1" applyBorder="1" applyAlignment="1">
      <alignment horizontal="center"/>
      <protection/>
    </xf>
    <xf numFmtId="182" fontId="56" fillId="32" borderId="19" xfId="57" applyNumberFormat="1" applyFont="1" applyFill="1" applyBorder="1" applyAlignment="1">
      <alignment horizontal="center"/>
      <protection/>
    </xf>
    <xf numFmtId="183" fontId="56" fillId="32" borderId="0" xfId="57" applyNumberFormat="1" applyFont="1" applyFill="1" applyBorder="1" applyAlignment="1">
      <alignment horizontal="center"/>
      <protection/>
    </xf>
    <xf numFmtId="188" fontId="56" fillId="44" borderId="0" xfId="57" applyNumberFormat="1" applyFont="1" applyFill="1" applyBorder="1" applyAlignment="1">
      <alignment horizontal="center"/>
      <protection/>
    </xf>
    <xf numFmtId="189" fontId="56" fillId="44" borderId="20" xfId="57" applyNumberFormat="1" applyFont="1" applyFill="1" applyBorder="1" applyAlignment="1">
      <alignment horizontal="center"/>
      <protection/>
    </xf>
    <xf numFmtId="187" fontId="56" fillId="44" borderId="19" xfId="57" applyNumberFormat="1" applyFont="1" applyFill="1" applyBorder="1" applyAlignment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82" fontId="56" fillId="44" borderId="19" xfId="57" applyNumberFormat="1" applyFont="1" applyFill="1" applyBorder="1" applyAlignment="1">
      <alignment horizontal="center"/>
      <protection/>
    </xf>
    <xf numFmtId="184" fontId="56" fillId="32" borderId="20" xfId="57" applyNumberFormat="1" applyFont="1" applyFill="1" applyBorder="1" applyAlignment="1">
      <alignment horizontal="center"/>
      <protection/>
    </xf>
    <xf numFmtId="168" fontId="22" fillId="32" borderId="0" xfId="56" applyNumberFormat="1" applyFont="1" applyFill="1" applyBorder="1" applyAlignment="1">
      <alignment horizontal="center"/>
      <protection/>
    </xf>
    <xf numFmtId="170" fontId="22" fillId="32" borderId="19" xfId="56" applyNumberFormat="1" applyFont="1" applyFill="1" applyBorder="1" applyAlignment="1">
      <alignment horizontal="center"/>
      <protection/>
    </xf>
    <xf numFmtId="169" fontId="8" fillId="33" borderId="0" xfId="56" applyNumberFormat="1" applyFont="1" applyFill="1" applyBorder="1" applyAlignment="1">
      <alignment horizontal="left"/>
      <protection/>
    </xf>
    <xf numFmtId="170" fontId="8" fillId="33" borderId="0" xfId="56" applyNumberFormat="1" applyFont="1" applyFill="1" applyBorder="1" applyAlignment="1">
      <alignment horizontal="left"/>
      <protection/>
    </xf>
    <xf numFmtId="169" fontId="22" fillId="33" borderId="0" xfId="56" applyNumberFormat="1" applyFont="1" applyFill="1" applyBorder="1" applyAlignment="1">
      <alignment horizontal="center"/>
      <protection/>
    </xf>
    <xf numFmtId="170" fontId="22" fillId="38" borderId="0" xfId="56" applyNumberFormat="1" applyFont="1" applyFill="1" applyBorder="1" applyAlignment="1">
      <alignment horizontal="center"/>
      <protection/>
    </xf>
    <xf numFmtId="170" fontId="22" fillId="38" borderId="0" xfId="56" applyNumberFormat="1" applyFont="1" applyFill="1" applyBorder="1" applyAlignment="1">
      <alignment horizontal="left"/>
      <protection/>
    </xf>
    <xf numFmtId="181" fontId="22" fillId="33" borderId="0" xfId="57" applyNumberFormat="1" applyFont="1" applyFill="1" applyBorder="1" applyAlignment="1">
      <alignment horizontal="center"/>
      <protection/>
    </xf>
    <xf numFmtId="0" fontId="182" fillId="55" borderId="0" xfId="62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85" fontId="22" fillId="33" borderId="0" xfId="56" applyNumberFormat="1" applyFont="1" applyFill="1" applyBorder="1" applyAlignment="1">
      <alignment horizontal="center"/>
      <protection/>
    </xf>
    <xf numFmtId="169" fontId="22" fillId="33" borderId="0" xfId="56" applyNumberFormat="1" applyFont="1" applyFill="1" applyBorder="1" applyAlignment="1">
      <alignment horizontal="left"/>
      <protection/>
    </xf>
    <xf numFmtId="192" fontId="183" fillId="55" borderId="0" xfId="62" applyNumberFormat="1" applyFont="1" applyFill="1" applyBorder="1" applyAlignment="1">
      <alignment horizontal="center"/>
      <protection/>
    </xf>
    <xf numFmtId="194" fontId="22" fillId="33" borderId="0" xfId="57" applyNumberFormat="1" applyFont="1" applyFill="1" applyBorder="1" applyAlignment="1">
      <alignment horizontal="left"/>
      <protection/>
    </xf>
    <xf numFmtId="169" fontId="22" fillId="33" borderId="0" xfId="56" applyNumberFormat="1" applyFont="1" applyFill="1" applyBorder="1" applyAlignment="1">
      <alignment horizontal="left"/>
      <protection/>
    </xf>
    <xf numFmtId="178" fontId="147" fillId="33" borderId="27" xfId="61" applyNumberFormat="1" applyFont="1" applyFill="1" applyBorder="1" applyAlignment="1" applyProtection="1" quotePrefix="1">
      <alignment horizontal="center" vertical="center"/>
      <protection locked="0"/>
    </xf>
    <xf numFmtId="178" fontId="147" fillId="33" borderId="28" xfId="61" applyNumberFormat="1" applyFont="1" applyFill="1" applyBorder="1" applyAlignment="1" applyProtection="1" quotePrefix="1">
      <alignment horizontal="center" vertical="center"/>
      <protection locked="0"/>
    </xf>
    <xf numFmtId="0" fontId="139" fillId="36" borderId="27" xfId="52" applyFill="1" applyBorder="1" applyAlignment="1" applyProtection="1">
      <alignment horizontal="center" vertical="center"/>
      <protection locked="0"/>
    </xf>
    <xf numFmtId="0" fontId="184" fillId="36" borderId="42" xfId="52" applyFont="1" applyFill="1" applyBorder="1" applyAlignment="1" applyProtection="1">
      <alignment horizontal="center" vertical="center"/>
      <protection locked="0"/>
    </xf>
    <xf numFmtId="0" fontId="184" fillId="36" borderId="28" xfId="52" applyFont="1" applyFill="1" applyBorder="1" applyAlignment="1" applyProtection="1">
      <alignment horizontal="center" vertical="center"/>
      <protection locked="0"/>
    </xf>
    <xf numFmtId="38" fontId="139" fillId="33" borderId="27" xfId="52" applyNumberFormat="1" applyFill="1" applyBorder="1" applyAlignment="1" applyProtection="1">
      <alignment horizontal="center" vertical="center"/>
      <protection locked="0"/>
    </xf>
    <xf numFmtId="38" fontId="185" fillId="33" borderId="42" xfId="52" applyNumberFormat="1" applyFont="1" applyFill="1" applyBorder="1" applyAlignment="1" applyProtection="1">
      <alignment horizontal="center" vertical="center"/>
      <protection locked="0"/>
    </xf>
    <xf numFmtId="38" fontId="185" fillId="33" borderId="28" xfId="52" applyNumberFormat="1" applyFont="1" applyFill="1" applyBorder="1" applyAlignment="1" applyProtection="1">
      <alignment horizontal="center" vertical="center"/>
      <protection locked="0"/>
    </xf>
    <xf numFmtId="0" fontId="186" fillId="32" borderId="0" xfId="59" applyFont="1" applyFill="1" applyBorder="1" applyAlignment="1" applyProtection="1">
      <alignment horizontal="center"/>
      <protection/>
    </xf>
    <xf numFmtId="176" fontId="153" fillId="33" borderId="27" xfId="59" applyNumberFormat="1" applyFont="1" applyFill="1" applyBorder="1" applyAlignment="1" applyProtection="1">
      <alignment horizontal="center"/>
      <protection/>
    </xf>
    <xf numFmtId="176" fontId="153" fillId="33" borderId="42" xfId="59" applyNumberFormat="1" applyFont="1" applyFill="1" applyBorder="1" applyAlignment="1" applyProtection="1">
      <alignment horizontal="center"/>
      <protection/>
    </xf>
    <xf numFmtId="176" fontId="153" fillId="33" borderId="28" xfId="59" applyNumberFormat="1" applyFont="1" applyFill="1" applyBorder="1" applyAlignment="1" applyProtection="1">
      <alignment horizontal="center"/>
      <protection/>
    </xf>
    <xf numFmtId="0" fontId="53" fillId="49" borderId="133" xfId="63" applyFont="1" applyFill="1" applyBorder="1" applyAlignment="1" applyProtection="1" quotePrefix="1">
      <alignment horizontal="center" wrapText="1"/>
      <protection locked="0"/>
    </xf>
    <xf numFmtId="0" fontId="53" fillId="49" borderId="52" xfId="63" applyFont="1" applyFill="1" applyBorder="1" applyAlignment="1" applyProtection="1">
      <alignment horizontal="center" wrapText="1"/>
      <protection locked="0"/>
    </xf>
    <xf numFmtId="0" fontId="53" fillId="49" borderId="134" xfId="63" applyFont="1" applyFill="1" applyBorder="1" applyAlignment="1" applyProtection="1">
      <alignment horizontal="center" wrapText="1"/>
      <protection locked="0"/>
    </xf>
    <xf numFmtId="0" fontId="187" fillId="32" borderId="44" xfId="56" applyFont="1" applyFill="1" applyBorder="1" applyAlignment="1" applyProtection="1" quotePrefix="1">
      <alignment horizontal="center"/>
      <protection/>
    </xf>
    <xf numFmtId="0" fontId="188" fillId="38" borderId="25" xfId="63" applyFont="1" applyFill="1" applyBorder="1" applyAlignment="1" applyProtection="1">
      <alignment horizontal="center" vertical="center" wrapText="1"/>
      <protection locked="0"/>
    </xf>
    <xf numFmtId="0" fontId="188" fillId="38" borderId="20" xfId="63" applyFont="1" applyFill="1" applyBorder="1" applyAlignment="1" applyProtection="1">
      <alignment horizontal="center" vertical="center" wrapText="1"/>
      <protection locked="0"/>
    </xf>
    <xf numFmtId="0" fontId="188" fillId="38" borderId="21" xfId="63" applyFont="1" applyFill="1" applyBorder="1" applyAlignment="1" applyProtection="1">
      <alignment horizontal="center" vertical="center" wrapText="1"/>
      <protection locked="0"/>
    </xf>
    <xf numFmtId="0" fontId="16" fillId="49" borderId="17" xfId="63" applyFont="1" applyFill="1" applyBorder="1" applyAlignment="1" applyProtection="1">
      <alignment horizontal="center" vertical="top"/>
      <protection/>
    </xf>
    <xf numFmtId="0" fontId="16" fillId="49" borderId="0" xfId="63" applyFont="1" applyFill="1" applyBorder="1" applyAlignment="1" applyProtection="1">
      <alignment horizontal="center" vertical="top"/>
      <protection/>
    </xf>
    <xf numFmtId="0" fontId="16" fillId="49" borderId="18" xfId="63" applyFont="1" applyFill="1" applyBorder="1" applyAlignment="1" applyProtection="1">
      <alignment horizontal="center" vertical="top"/>
      <protection/>
    </xf>
    <xf numFmtId="176" fontId="189" fillId="32" borderId="0" xfId="59" applyNumberFormat="1" applyFont="1" applyFill="1" applyBorder="1" applyAlignment="1" applyProtection="1">
      <alignment horizontal="center"/>
      <protection/>
    </xf>
    <xf numFmtId="190" fontId="190" fillId="47" borderId="42" xfId="64" applyNumberFormat="1" applyFont="1" applyFill="1" applyBorder="1" applyAlignment="1" applyProtection="1">
      <alignment horizontal="left"/>
      <protection/>
    </xf>
    <xf numFmtId="190" fontId="190" fillId="47" borderId="28" xfId="64" applyNumberFormat="1" applyFont="1" applyFill="1" applyBorder="1" applyAlignment="1" applyProtection="1">
      <alignment horizontal="left"/>
      <protection/>
    </xf>
    <xf numFmtId="0" fontId="183" fillId="55" borderId="0" xfId="56" applyFont="1" applyFill="1" applyAlignment="1" applyProtection="1" quotePrefix="1">
      <alignment horizontal="center"/>
      <protection/>
    </xf>
    <xf numFmtId="193" fontId="183" fillId="55" borderId="0" xfId="56" applyNumberFormat="1" applyFont="1" applyFill="1" applyAlignment="1" applyProtection="1" quotePrefix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 wrapText="1"/>
      <protection/>
    </xf>
    <xf numFmtId="38" fontId="9" fillId="33" borderId="44" xfId="64" applyNumberFormat="1" applyFont="1" applyFill="1" applyBorder="1" applyAlignment="1" applyProtection="1">
      <alignment horizontal="center"/>
      <protection/>
    </xf>
    <xf numFmtId="38" fontId="9" fillId="33" borderId="45" xfId="64" applyNumberFormat="1" applyFont="1" applyFill="1" applyBorder="1" applyAlignment="1" applyProtection="1">
      <alignment horizontal="center"/>
      <protection/>
    </xf>
    <xf numFmtId="38" fontId="9" fillId="33" borderId="58" xfId="64" applyNumberFormat="1" applyFont="1" applyFill="1" applyBorder="1" applyAlignment="1" applyProtection="1">
      <alignment horizontal="center" wrapText="1"/>
      <protection/>
    </xf>
    <xf numFmtId="38" fontId="191" fillId="33" borderId="46" xfId="64" applyNumberFormat="1" applyFont="1" applyFill="1" applyBorder="1" applyAlignment="1" applyProtection="1">
      <alignment horizontal="center"/>
      <protection/>
    </xf>
    <xf numFmtId="38" fontId="191" fillId="33" borderId="47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 wrapText="1"/>
      <protection/>
    </xf>
    <xf numFmtId="38" fontId="191" fillId="33" borderId="48" xfId="64" applyNumberFormat="1" applyFont="1" applyFill="1" applyBorder="1" applyAlignment="1" applyProtection="1">
      <alignment horizontal="center"/>
      <protection/>
    </xf>
    <xf numFmtId="38" fontId="191" fillId="33" borderId="49" xfId="64" applyNumberFormat="1" applyFont="1" applyFill="1" applyBorder="1" applyAlignment="1" applyProtection="1">
      <alignment horizontal="center"/>
      <protection/>
    </xf>
    <xf numFmtId="0" fontId="4" fillId="33" borderId="65" xfId="59" applyFont="1" applyFill="1" applyBorder="1" applyAlignment="1" applyProtection="1">
      <alignment horizontal="center"/>
      <protection/>
    </xf>
    <xf numFmtId="0" fontId="4" fillId="33" borderId="37" xfId="59" applyFont="1" applyFill="1" applyBorder="1" applyAlignment="1" applyProtection="1">
      <alignment horizontal="center"/>
      <protection/>
    </xf>
    <xf numFmtId="0" fontId="4" fillId="33" borderId="38" xfId="59" applyFont="1" applyFill="1" applyBorder="1" applyAlignment="1" applyProtection="1">
      <alignment horizontal="center"/>
      <protection/>
    </xf>
    <xf numFmtId="0" fontId="4" fillId="33" borderId="121" xfId="59" applyFont="1" applyFill="1" applyBorder="1" applyAlignment="1" applyProtection="1">
      <alignment horizontal="center"/>
      <protection/>
    </xf>
    <xf numFmtId="0" fontId="4" fillId="33" borderId="122" xfId="59" applyFont="1" applyFill="1" applyBorder="1" applyAlignment="1" applyProtection="1">
      <alignment horizontal="center"/>
      <protection/>
    </xf>
    <xf numFmtId="0" fontId="4" fillId="33" borderId="123" xfId="59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38" fontId="22" fillId="54" borderId="41" xfId="64" applyNumberFormat="1" applyFont="1" applyFill="1" applyBorder="1" applyAlignment="1" applyProtection="1">
      <alignment horizontal="center"/>
      <protection/>
    </xf>
    <xf numFmtId="38" fontId="22" fillId="54" borderId="42" xfId="64" applyNumberFormat="1" applyFont="1" applyFill="1" applyBorder="1" applyAlignment="1" applyProtection="1">
      <alignment horizontal="center"/>
      <protection/>
    </xf>
    <xf numFmtId="38" fontId="22" fillId="54" borderId="43" xfId="64" applyNumberFormat="1" applyFont="1" applyFill="1" applyBorder="1" applyAlignment="1" applyProtection="1">
      <alignment horizontal="center"/>
      <protection/>
    </xf>
    <xf numFmtId="0" fontId="192" fillId="33" borderId="60" xfId="60" applyFont="1" applyFill="1" applyBorder="1" applyAlignment="1" applyProtection="1">
      <alignment horizontal="center"/>
      <protection/>
    </xf>
    <xf numFmtId="0" fontId="192" fillId="33" borderId="0" xfId="60" applyFont="1" applyFill="1" applyBorder="1" applyAlignment="1" applyProtection="1">
      <alignment horizontal="center"/>
      <protection/>
    </xf>
    <xf numFmtId="0" fontId="192" fillId="33" borderId="29" xfId="60" applyFont="1" applyFill="1" applyBorder="1" applyAlignment="1" applyProtection="1">
      <alignment horizontal="center"/>
      <protection/>
    </xf>
    <xf numFmtId="0" fontId="162" fillId="47" borderId="115" xfId="60" applyFont="1" applyFill="1" applyBorder="1" applyAlignment="1" applyProtection="1">
      <alignment horizontal="center"/>
      <protection/>
    </xf>
    <xf numFmtId="0" fontId="10" fillId="39" borderId="112" xfId="56" applyFont="1" applyFill="1" applyBorder="1" applyAlignment="1" applyProtection="1">
      <alignment horizontal="center" vertical="center"/>
      <protection/>
    </xf>
    <xf numFmtId="0" fontId="10" fillId="39" borderId="113" xfId="56" applyFont="1" applyFill="1" applyBorder="1" applyAlignment="1" applyProtection="1">
      <alignment horizontal="center" vertical="center"/>
      <protection/>
    </xf>
    <xf numFmtId="0" fontId="10" fillId="39" borderId="114" xfId="56" applyFont="1" applyFill="1" applyBorder="1" applyAlignment="1" applyProtection="1">
      <alignment horizontal="center" vertical="center"/>
      <protection/>
    </xf>
    <xf numFmtId="0" fontId="10" fillId="33" borderId="41" xfId="59" applyFont="1" applyFill="1" applyBorder="1" applyAlignment="1" applyProtection="1">
      <alignment horizontal="center" vertical="center" wrapText="1"/>
      <protection/>
    </xf>
    <xf numFmtId="0" fontId="10" fillId="33" borderId="42" xfId="59" applyFont="1" applyFill="1" applyBorder="1" applyAlignment="1" applyProtection="1">
      <alignment horizontal="center" vertical="center" wrapText="1"/>
      <protection/>
    </xf>
    <xf numFmtId="0" fontId="10" fillId="33" borderId="43" xfId="59" applyFont="1" applyFill="1" applyBorder="1" applyAlignment="1" applyProtection="1">
      <alignment horizontal="center" vertical="center" wrapText="1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44" xfId="64" applyNumberFormat="1" applyFont="1" applyFill="1" applyBorder="1" applyAlignment="1" applyProtection="1">
      <alignment horizontal="center"/>
      <protection/>
    </xf>
    <xf numFmtId="38" fontId="9" fillId="33" borderId="45" xfId="64" applyNumberFormat="1" applyFont="1" applyFill="1" applyBorder="1" applyAlignment="1" applyProtection="1">
      <alignment horizontal="center"/>
      <protection/>
    </xf>
    <xf numFmtId="38" fontId="9" fillId="33" borderId="58" xfId="64" applyNumberFormat="1" applyFont="1" applyFill="1" applyBorder="1" applyAlignment="1" applyProtection="1">
      <alignment horizontal="center"/>
      <protection/>
    </xf>
    <xf numFmtId="38" fontId="9" fillId="33" borderId="46" xfId="64" applyNumberFormat="1" applyFont="1" applyFill="1" applyBorder="1" applyAlignment="1" applyProtection="1">
      <alignment horizontal="center"/>
      <protection/>
    </xf>
    <xf numFmtId="38" fontId="9" fillId="33" borderId="47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47" fillId="32" borderId="0" xfId="56" applyFont="1" applyFill="1" applyAlignment="1" applyProtection="1" quotePrefix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38" fontId="9" fillId="33" borderId="56" xfId="64" applyNumberFormat="1" applyFont="1" applyFill="1" applyBorder="1" applyAlignment="1" applyProtection="1">
      <alignment horizontal="center"/>
      <protection/>
    </xf>
    <xf numFmtId="38" fontId="8" fillId="44" borderId="41" xfId="64" applyNumberFormat="1" applyFont="1" applyFill="1" applyBorder="1" applyAlignment="1" applyProtection="1">
      <alignment horizontal="center"/>
      <protection/>
    </xf>
    <xf numFmtId="38" fontId="8" fillId="44" borderId="42" xfId="64" applyNumberFormat="1" applyFont="1" applyFill="1" applyBorder="1" applyAlignment="1" applyProtection="1">
      <alignment horizontal="center"/>
      <protection/>
    </xf>
    <xf numFmtId="38" fontId="8" fillId="44" borderId="43" xfId="64" applyNumberFormat="1" applyFont="1" applyFill="1" applyBorder="1" applyAlignment="1" applyProtection="1">
      <alignment horizontal="center"/>
      <protection/>
    </xf>
    <xf numFmtId="0" fontId="4" fillId="39" borderId="63" xfId="59" applyFont="1" applyFill="1" applyBorder="1" applyAlignment="1" applyProtection="1">
      <alignment horizontal="center"/>
      <protection/>
    </xf>
    <xf numFmtId="0" fontId="4" fillId="39" borderId="39" xfId="59" applyFont="1" applyFill="1" applyBorder="1" applyAlignment="1" applyProtection="1">
      <alignment horizontal="center"/>
      <protection/>
    </xf>
    <xf numFmtId="0" fontId="4" fillId="39" borderId="40" xfId="59" applyFont="1" applyFill="1" applyBorder="1" applyAlignment="1" applyProtection="1">
      <alignment horizontal="center"/>
      <protection/>
    </xf>
    <xf numFmtId="38" fontId="22" fillId="42" borderId="50" xfId="64" applyNumberFormat="1" applyFont="1" applyFill="1" applyBorder="1" applyAlignment="1" applyProtection="1">
      <alignment horizontal="center"/>
      <protection/>
    </xf>
    <xf numFmtId="38" fontId="22" fillId="42" borderId="52" xfId="64" applyNumberFormat="1" applyFont="1" applyFill="1" applyBorder="1" applyAlignment="1" applyProtection="1">
      <alignment horizontal="center"/>
      <protection/>
    </xf>
    <xf numFmtId="38" fontId="22" fillId="42" borderId="53" xfId="64" applyNumberFormat="1" applyFont="1" applyFill="1" applyBorder="1" applyAlignment="1" applyProtection="1">
      <alignment horizontal="center"/>
      <protection/>
    </xf>
    <xf numFmtId="38" fontId="22" fillId="42" borderId="58" xfId="64" applyNumberFormat="1" applyFont="1" applyFill="1" applyBorder="1" applyAlignment="1" applyProtection="1">
      <alignment horizontal="center"/>
      <protection/>
    </xf>
    <xf numFmtId="38" fontId="22" fillId="42" borderId="46" xfId="64" applyNumberFormat="1" applyFont="1" applyFill="1" applyBorder="1" applyAlignment="1" applyProtection="1">
      <alignment horizontal="center"/>
      <protection/>
    </xf>
    <xf numFmtId="38" fontId="22" fillId="42" borderId="47" xfId="64" applyNumberFormat="1" applyFont="1" applyFill="1" applyBorder="1" applyAlignment="1" applyProtection="1">
      <alignment horizontal="center"/>
      <protection/>
    </xf>
    <xf numFmtId="38" fontId="22" fillId="42" borderId="59" xfId="64" applyNumberFormat="1" applyFont="1" applyFill="1" applyBorder="1" applyAlignment="1" applyProtection="1">
      <alignment horizontal="center"/>
      <protection/>
    </xf>
    <xf numFmtId="38" fontId="22" fillId="42" borderId="48" xfId="64" applyNumberFormat="1" applyFont="1" applyFill="1" applyBorder="1" applyAlignment="1" applyProtection="1">
      <alignment horizontal="center"/>
      <protection/>
    </xf>
    <xf numFmtId="38" fontId="22" fillId="42" borderId="49" xfId="64" applyNumberFormat="1" applyFont="1" applyFill="1" applyBorder="1" applyAlignment="1" applyProtection="1">
      <alignment horizontal="center"/>
      <protection/>
    </xf>
    <xf numFmtId="0" fontId="4" fillId="46" borderId="63" xfId="59" applyFont="1" applyFill="1" applyBorder="1" applyAlignment="1" applyProtection="1" quotePrefix="1">
      <alignment horizontal="center"/>
      <protection/>
    </xf>
    <xf numFmtId="0" fontId="4" fillId="46" borderId="39" xfId="59" applyFont="1" applyFill="1" applyBorder="1" applyAlignment="1" applyProtection="1" quotePrefix="1">
      <alignment horizontal="center"/>
      <protection/>
    </xf>
    <xf numFmtId="0" fontId="4" fillId="46" borderId="40" xfId="59" applyFont="1" applyFill="1" applyBorder="1" applyAlignment="1" applyProtection="1" quotePrefix="1">
      <alignment horizontal="center"/>
      <protection/>
    </xf>
    <xf numFmtId="0" fontId="4" fillId="5" borderId="63" xfId="59" applyFont="1" applyFill="1" applyBorder="1" applyAlignment="1" applyProtection="1">
      <alignment horizontal="center"/>
      <protection/>
    </xf>
    <xf numFmtId="0" fontId="4" fillId="5" borderId="39" xfId="59" applyFont="1" applyFill="1" applyBorder="1" applyAlignment="1" applyProtection="1">
      <alignment horizontal="center"/>
      <protection/>
    </xf>
    <xf numFmtId="0" fontId="4" fillId="5" borderId="40" xfId="59" applyFont="1" applyFill="1" applyBorder="1" applyAlignment="1" applyProtection="1">
      <alignment horizontal="center"/>
      <protection/>
    </xf>
    <xf numFmtId="38" fontId="175" fillId="42" borderId="41" xfId="64" applyNumberFormat="1" applyFont="1" applyFill="1" applyBorder="1" applyAlignment="1" applyProtection="1">
      <alignment horizontal="center"/>
      <protection/>
    </xf>
    <xf numFmtId="38" fontId="175" fillId="42" borderId="42" xfId="64" applyNumberFormat="1" applyFont="1" applyFill="1" applyBorder="1" applyAlignment="1" applyProtection="1">
      <alignment horizontal="center"/>
      <protection/>
    </xf>
    <xf numFmtId="38" fontId="175" fillId="42" borderId="43" xfId="64" applyNumberFormat="1" applyFont="1" applyFill="1" applyBorder="1" applyAlignment="1" applyProtection="1">
      <alignment horizontal="center"/>
      <protection/>
    </xf>
    <xf numFmtId="177" fontId="193" fillId="44" borderId="27" xfId="56" applyNumberFormat="1" applyFont="1" applyFill="1" applyBorder="1" applyAlignment="1" applyProtection="1">
      <alignment horizontal="center" vertical="center"/>
      <protection locked="0"/>
    </xf>
    <xf numFmtId="177" fontId="193" fillId="44" borderId="28" xfId="56" applyNumberFormat="1" applyFont="1" applyFill="1" applyBorder="1" applyAlignment="1" applyProtection="1">
      <alignment horizontal="center" vertical="center"/>
      <protection locked="0"/>
    </xf>
    <xf numFmtId="0" fontId="10" fillId="33" borderId="65" xfId="59" applyFont="1" applyFill="1" applyBorder="1" applyAlignment="1" applyProtection="1">
      <alignment horizontal="center"/>
      <protection/>
    </xf>
    <xf numFmtId="0" fontId="10" fillId="33" borderId="37" xfId="59" applyFont="1" applyFill="1" applyBorder="1" applyAlignment="1" applyProtection="1">
      <alignment horizontal="center"/>
      <protection/>
    </xf>
    <xf numFmtId="0" fontId="10" fillId="33" borderId="38" xfId="59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45" fillId="33" borderId="61" xfId="64" applyNumberFormat="1" applyFont="1" applyFill="1" applyBorder="1" applyAlignment="1" applyProtection="1">
      <alignment horizontal="center"/>
      <protection/>
    </xf>
    <xf numFmtId="38" fontId="45" fillId="33" borderId="44" xfId="64" applyNumberFormat="1" applyFont="1" applyFill="1" applyBorder="1" applyAlignment="1" applyProtection="1">
      <alignment horizontal="center"/>
      <protection/>
    </xf>
    <xf numFmtId="38" fontId="45" fillId="33" borderId="45" xfId="64" applyNumberFormat="1" applyFont="1" applyFill="1" applyBorder="1" applyAlignment="1" applyProtection="1">
      <alignment horizontal="center"/>
      <protection/>
    </xf>
    <xf numFmtId="38" fontId="14" fillId="33" borderId="59" xfId="64" applyNumberFormat="1" applyFont="1" applyFill="1" applyBorder="1" applyAlignment="1" applyProtection="1">
      <alignment horizontal="center"/>
      <protection/>
    </xf>
    <xf numFmtId="38" fontId="14" fillId="33" borderId="48" xfId="64" applyNumberFormat="1" applyFont="1" applyFill="1" applyBorder="1" applyAlignment="1" applyProtection="1">
      <alignment horizontal="center"/>
      <protection/>
    </xf>
    <xf numFmtId="38" fontId="14" fillId="33" borderId="49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left"/>
      <protection/>
    </xf>
    <xf numFmtId="38" fontId="9" fillId="33" borderId="48" xfId="64" applyNumberFormat="1" applyFont="1" applyFill="1" applyBorder="1" applyAlignment="1" applyProtection="1">
      <alignment horizontal="left"/>
      <protection/>
    </xf>
    <xf numFmtId="38" fontId="9" fillId="33" borderId="49" xfId="64" applyNumberFormat="1" applyFont="1" applyFill="1" applyBorder="1" applyAlignment="1" applyProtection="1">
      <alignment horizontal="left"/>
      <protection/>
    </xf>
    <xf numFmtId="38" fontId="156" fillId="45" borderId="64" xfId="64" applyNumberFormat="1" applyFont="1" applyFill="1" applyBorder="1" applyAlignment="1" applyProtection="1">
      <alignment horizontal="center"/>
      <protection/>
    </xf>
    <xf numFmtId="38" fontId="156" fillId="45" borderId="20" xfId="64" applyNumberFormat="1" applyFont="1" applyFill="1" applyBorder="1" applyAlignment="1" applyProtection="1">
      <alignment horizontal="center"/>
      <protection/>
    </xf>
    <xf numFmtId="38" fontId="156" fillId="45" borderId="57" xfId="64" applyNumberFormat="1" applyFont="1" applyFill="1" applyBorder="1" applyAlignment="1" applyProtection="1">
      <alignment horizontal="center"/>
      <protection/>
    </xf>
    <xf numFmtId="191" fontId="194" fillId="32" borderId="0" xfId="0" applyNumberFormat="1" applyFont="1" applyFill="1" applyAlignment="1" applyProtection="1">
      <alignment horizontal="center"/>
      <protection/>
    </xf>
    <xf numFmtId="191" fontId="194" fillId="54" borderId="0" xfId="0" applyNumberFormat="1" applyFont="1" applyFill="1" applyAlignment="1" applyProtection="1">
      <alignment horizontal="center"/>
      <protection/>
    </xf>
    <xf numFmtId="0" fontId="8" fillId="36" borderId="133" xfId="63" applyFont="1" applyFill="1" applyBorder="1" applyAlignment="1" applyProtection="1" quotePrefix="1">
      <alignment horizontal="center" wrapText="1"/>
      <protection/>
    </xf>
    <xf numFmtId="0" fontId="8" fillId="36" borderId="52" xfId="63" applyFont="1" applyFill="1" applyBorder="1" applyAlignment="1" applyProtection="1">
      <alignment horizontal="center" wrapText="1"/>
      <protection/>
    </xf>
    <xf numFmtId="0" fontId="8" fillId="36" borderId="134" xfId="63" applyFont="1" applyFill="1" applyBorder="1" applyAlignment="1" applyProtection="1">
      <alignment horizontal="center" wrapText="1"/>
      <protection/>
    </xf>
    <xf numFmtId="178" fontId="8" fillId="33" borderId="27" xfId="61" applyNumberFormat="1" applyFont="1" applyFill="1" applyBorder="1" applyAlignment="1" applyProtection="1" quotePrefix="1">
      <alignment horizontal="center" vertical="center"/>
      <protection/>
    </xf>
    <xf numFmtId="178" fontId="8" fillId="33" borderId="28" xfId="61" applyNumberFormat="1" applyFont="1" applyFill="1" applyBorder="1" applyAlignment="1" applyProtection="1" quotePrefix="1">
      <alignment horizontal="center" vertical="center"/>
      <protection/>
    </xf>
    <xf numFmtId="177" fontId="193" fillId="44" borderId="27" xfId="56" applyNumberFormat="1" applyFont="1" applyFill="1" applyBorder="1" applyAlignment="1" applyProtection="1">
      <alignment horizontal="center" vertical="center"/>
      <protection/>
    </xf>
    <xf numFmtId="177" fontId="193" fillId="44" borderId="28" xfId="56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6" fillId="33" borderId="25" xfId="63" applyFont="1" applyFill="1" applyBorder="1" applyAlignment="1" applyProtection="1">
      <alignment horizontal="center" vertical="center" wrapText="1"/>
      <protection/>
    </xf>
    <xf numFmtId="0" fontId="56" fillId="33" borderId="20" xfId="63" applyFont="1" applyFill="1" applyBorder="1" applyAlignment="1" applyProtection="1">
      <alignment horizontal="center" vertical="center" wrapText="1"/>
      <protection/>
    </xf>
    <xf numFmtId="0" fontId="56" fillId="33" borderId="21" xfId="63" applyFont="1" applyFill="1" applyBorder="1" applyAlignment="1" applyProtection="1">
      <alignment horizontal="center" vertical="center" wrapText="1"/>
      <protection/>
    </xf>
    <xf numFmtId="38" fontId="11" fillId="33" borderId="27" xfId="52" applyNumberFormat="1" applyFont="1" applyFill="1" applyBorder="1" applyAlignment="1" applyProtection="1">
      <alignment horizontal="center" vertical="center"/>
      <protection/>
    </xf>
    <xf numFmtId="38" fontId="11" fillId="33" borderId="42" xfId="52" applyNumberFormat="1" applyFont="1" applyFill="1" applyBorder="1" applyAlignment="1" applyProtection="1">
      <alignment horizontal="center" vertical="center"/>
      <protection/>
    </xf>
    <xf numFmtId="38" fontId="11" fillId="33" borderId="28" xfId="52" applyNumberFormat="1" applyFont="1" applyFill="1" applyBorder="1" applyAlignment="1" applyProtection="1">
      <alignment horizontal="center" vertical="center"/>
      <protection/>
    </xf>
    <xf numFmtId="0" fontId="195" fillId="36" borderId="27" xfId="52" applyFont="1" applyFill="1" applyBorder="1" applyAlignment="1" applyProtection="1">
      <alignment horizontal="center" vertical="center"/>
      <protection/>
    </xf>
    <xf numFmtId="0" fontId="195" fillId="36" borderId="42" xfId="52" applyFont="1" applyFill="1" applyBorder="1" applyAlignment="1" applyProtection="1">
      <alignment horizontal="center" vertical="center"/>
      <protection/>
    </xf>
    <xf numFmtId="0" fontId="195" fillId="36" borderId="28" xfId="52" applyFont="1" applyFill="1" applyBorder="1" applyAlignment="1" applyProtection="1">
      <alignment horizontal="center" vertical="center"/>
      <protection/>
    </xf>
    <xf numFmtId="0" fontId="192" fillId="33" borderId="115" xfId="60" applyFont="1" applyFill="1" applyBorder="1" applyAlignment="1" applyProtection="1">
      <alignment horizontal="center"/>
      <protection/>
    </xf>
    <xf numFmtId="0" fontId="192" fillId="33" borderId="135" xfId="60" applyFont="1" applyFill="1" applyBorder="1" applyAlignment="1" applyProtection="1">
      <alignment horizontal="center"/>
      <protection/>
    </xf>
    <xf numFmtId="0" fontId="8" fillId="33" borderId="0" xfId="56" applyFont="1" applyFill="1" applyAlignment="1" applyProtection="1" quotePrefix="1">
      <alignment horizontal="center"/>
      <protection/>
    </xf>
    <xf numFmtId="192" fontId="196" fillId="55" borderId="0" xfId="56" applyNumberFormat="1" applyFont="1" applyFill="1" applyAlignment="1" applyProtection="1" quotePrefix="1">
      <alignment horizontal="center"/>
      <protection/>
    </xf>
    <xf numFmtId="0" fontId="26" fillId="33" borderId="0" xfId="59" applyFont="1" applyFill="1" applyBorder="1" applyAlignment="1" applyProtection="1">
      <alignment horizontal="center"/>
      <protection/>
    </xf>
    <xf numFmtId="176" fontId="189" fillId="33" borderId="0" xfId="59" applyNumberFormat="1" applyFont="1" applyFill="1" applyBorder="1" applyAlignment="1" applyProtection="1">
      <alignment horizontal="center"/>
      <protection/>
    </xf>
    <xf numFmtId="0" fontId="187" fillId="33" borderId="44" xfId="56" applyFont="1" applyFill="1" applyBorder="1" applyAlignment="1" applyProtection="1" quotePrefix="1">
      <alignment horizontal="center"/>
      <protection/>
    </xf>
    <xf numFmtId="176" fontId="4" fillId="32" borderId="27" xfId="59" applyNumberFormat="1" applyFont="1" applyFill="1" applyBorder="1" applyAlignment="1" applyProtection="1">
      <alignment horizontal="center"/>
      <protection/>
    </xf>
    <xf numFmtId="176" fontId="4" fillId="32" borderId="42" xfId="59" applyNumberFormat="1" applyFont="1" applyFill="1" applyBorder="1" applyAlignment="1" applyProtection="1">
      <alignment horizontal="center"/>
      <protection/>
    </xf>
    <xf numFmtId="176" fontId="4" fillId="32" borderId="28" xfId="5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B3_2013" xfId="60"/>
    <cellStyle name="Normal_COA-2001-ZAPOVED-No-81-29012002-ANNEX" xfId="61"/>
    <cellStyle name="Normal_Spravka-&amp;-69-05-2011-MAKET-entity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77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0">
        <f>+'Cash-Flow-2024-Leva'!P5</f>
        <v>2024</v>
      </c>
      <c r="M2" s="650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69">
        <f>+'Cash-Flow-2024-Leva'!P5</f>
        <v>2024</v>
      </c>
      <c r="I7" s="669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71">
        <f>+'Cash-Flow-2024-Leva'!P5</f>
        <v>2024</v>
      </c>
      <c r="G30" s="671"/>
      <c r="H30" s="671"/>
      <c r="I30" s="671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51">
        <f>+H7</f>
        <v>2024</v>
      </c>
      <c r="H37" s="651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3">
        <f>+F30-1</f>
        <v>2023</v>
      </c>
      <c r="M40" s="653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52">
        <f>+H7-1</f>
        <v>2023</v>
      </c>
      <c r="H42" s="652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76"/>
      <c r="L55" s="676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54">
        <f>+H7</f>
        <v>2024</v>
      </c>
      <c r="L56" s="654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51">
        <f>+H7</f>
        <v>2024</v>
      </c>
      <c r="J57" s="651"/>
      <c r="K57" s="610" t="s">
        <v>388</v>
      </c>
      <c r="L57" s="679">
        <f>+H7</f>
        <v>2024</v>
      </c>
      <c r="M57" s="679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61">
        <f>+H7</f>
        <v>2024</v>
      </c>
      <c r="F59" s="661"/>
      <c r="G59" s="661"/>
      <c r="H59" s="661"/>
      <c r="I59" s="661"/>
      <c r="J59" s="661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62">
        <f>+H7</f>
        <v>2024</v>
      </c>
      <c r="F60" s="662"/>
      <c r="G60" s="662"/>
      <c r="H60" s="662"/>
      <c r="I60" s="662"/>
      <c r="J60" s="662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8">
        <f>+H7</f>
        <v>2024</v>
      </c>
      <c r="F61" s="668"/>
      <c r="G61" s="668"/>
      <c r="H61" s="668"/>
      <c r="I61" s="668"/>
      <c r="J61" s="668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59">
        <f>+H7</f>
        <v>2024</v>
      </c>
      <c r="J75" s="659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48"/>
      <c r="L80" s="648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78">
        <f>+H7</f>
        <v>2024</v>
      </c>
      <c r="L81" s="678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58">
        <f>+H7</f>
        <v>2024</v>
      </c>
      <c r="J82" s="658"/>
      <c r="K82" s="619" t="s">
        <v>406</v>
      </c>
      <c r="L82" s="656">
        <f>+H7</f>
        <v>2024</v>
      </c>
      <c r="M82" s="656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57">
        <f>+H7</f>
        <v>2024</v>
      </c>
      <c r="F84" s="657"/>
      <c r="G84" s="657"/>
      <c r="H84" s="657"/>
      <c r="I84" s="657"/>
      <c r="J84" s="657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46">
        <f>+H7</f>
        <v>2024</v>
      </c>
      <c r="F85" s="646"/>
      <c r="G85" s="646"/>
      <c r="H85" s="646"/>
      <c r="I85" s="646"/>
      <c r="J85" s="646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47">
        <f>+H7</f>
        <v>2024</v>
      </c>
      <c r="F86" s="647"/>
      <c r="G86" s="647"/>
      <c r="H86" s="647"/>
      <c r="I86" s="647"/>
      <c r="J86" s="647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48"/>
      <c r="L96" s="648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49">
        <f>+H7-1</f>
        <v>2023</v>
      </c>
      <c r="L97" s="649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55">
        <f>+H7-1</f>
        <v>2023</v>
      </c>
      <c r="J98" s="655"/>
      <c r="K98" s="619" t="s">
        <v>413</v>
      </c>
      <c r="L98" s="656">
        <f>+H7</f>
        <v>2024</v>
      </c>
      <c r="M98" s="656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7">
        <f>+H7-1</f>
        <v>2023</v>
      </c>
      <c r="F100" s="667"/>
      <c r="G100" s="667"/>
      <c r="H100" s="667"/>
      <c r="I100" s="667"/>
      <c r="J100" s="667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45">
        <f>+H7-1</f>
        <v>2023</v>
      </c>
      <c r="F101" s="645"/>
      <c r="G101" s="645"/>
      <c r="H101" s="645"/>
      <c r="I101" s="645"/>
      <c r="J101" s="645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60">
        <f>+H7-1</f>
        <v>2023</v>
      </c>
      <c r="F102" s="660"/>
      <c r="G102" s="660"/>
      <c r="H102" s="660"/>
      <c r="I102" s="660"/>
      <c r="J102" s="660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59">
        <f>+H7</f>
        <v>2024</v>
      </c>
      <c r="J116" s="659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48"/>
      <c r="L121" s="648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49">
        <f>+H7-1</f>
        <v>2023</v>
      </c>
      <c r="L122" s="649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55">
        <f>+H7-1</f>
        <v>2023</v>
      </c>
      <c r="J123" s="655"/>
      <c r="K123" s="619" t="s">
        <v>406</v>
      </c>
      <c r="L123" s="656">
        <f>+H7</f>
        <v>2024</v>
      </c>
      <c r="M123" s="656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65">
        <f>+H7-1</f>
        <v>2023</v>
      </c>
      <c r="F125" s="665"/>
      <c r="G125" s="665"/>
      <c r="H125" s="665"/>
      <c r="I125" s="665"/>
      <c r="J125" s="665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63">
        <f>+H7-1</f>
        <v>2023</v>
      </c>
      <c r="F126" s="663"/>
      <c r="G126" s="663"/>
      <c r="H126" s="663"/>
      <c r="I126" s="663"/>
      <c r="J126" s="663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64">
        <f>+H7-1</f>
        <v>2023</v>
      </c>
      <c r="F127" s="664"/>
      <c r="G127" s="664"/>
      <c r="H127" s="664"/>
      <c r="I127" s="664"/>
      <c r="J127" s="664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66">
        <f>+H7</f>
        <v>2024</v>
      </c>
      <c r="K136" s="666"/>
      <c r="L136" s="666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58">
        <f>+H7</f>
        <v>2024</v>
      </c>
      <c r="I137" s="658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59">
        <f>+H7</f>
        <v>2024</v>
      </c>
      <c r="J138" s="659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82">
        <f>+H7</f>
        <v>2024</v>
      </c>
      <c r="K144" s="682"/>
      <c r="L144" s="682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58">
        <f>+H14</f>
        <v>2024</v>
      </c>
      <c r="J145" s="658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80">
        <f>+H7</f>
        <v>2024</v>
      </c>
      <c r="L160" s="680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77" t="s">
        <v>331</v>
      </c>
      <c r="G164" s="677"/>
      <c r="H164" s="677"/>
      <c r="I164" s="677"/>
      <c r="J164" s="677"/>
      <c r="K164" s="677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77" t="s">
        <v>332</v>
      </c>
      <c r="G165" s="677"/>
      <c r="H165" s="677"/>
      <c r="I165" s="677"/>
      <c r="J165" s="677"/>
      <c r="K165" s="677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72">
        <f>+'Cash-Flow-2024-Leva'!P5</f>
        <v>2024</v>
      </c>
      <c r="G167" s="672"/>
      <c r="H167" s="672"/>
      <c r="I167" s="672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74">
        <f>+'Cash-Flow-2024-Leva'!P5</f>
        <v>2024</v>
      </c>
      <c r="H168" s="674"/>
      <c r="I168" s="674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73">
        <f>+'Cash-Flow-2024-Leva'!P5</f>
        <v>2024</v>
      </c>
      <c r="G169" s="673"/>
      <c r="H169" s="673"/>
      <c r="I169" s="673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73">
        <f>+'Cash-Flow-2024-Leva'!P5</f>
        <v>2024</v>
      </c>
      <c r="F185" s="673"/>
      <c r="G185" s="673"/>
      <c r="H185" s="673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83">
        <f>+'Cash-Flow-2024-Leva'!P5</f>
        <v>2024</v>
      </c>
      <c r="L186" s="683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75">
        <f>H7</f>
        <v>2024</v>
      </c>
      <c r="E189" s="675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77" t="s">
        <v>331</v>
      </c>
      <c r="G191" s="677"/>
      <c r="H191" s="677"/>
      <c r="I191" s="677"/>
      <c r="J191" s="677"/>
      <c r="K191" s="677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81">
        <f>+L2</f>
        <v>2024</v>
      </c>
      <c r="G192" s="681"/>
      <c r="H192" s="681"/>
      <c r="I192" s="681"/>
      <c r="J192" s="681"/>
      <c r="K192" s="681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70">
        <f>+'Cash-Flow-2024-Leva'!P5</f>
        <v>2024</v>
      </c>
      <c r="I194" s="670"/>
      <c r="J194" s="670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I145:J145"/>
    <mergeCell ref="E185:H185"/>
    <mergeCell ref="F165:K165"/>
    <mergeCell ref="K186:L186"/>
    <mergeCell ref="D189:E189"/>
    <mergeCell ref="K55:L55"/>
    <mergeCell ref="I57:J57"/>
    <mergeCell ref="F191:K191"/>
    <mergeCell ref="K80:L80"/>
    <mergeCell ref="K81:L81"/>
    <mergeCell ref="K121:L121"/>
    <mergeCell ref="L57:M57"/>
    <mergeCell ref="L123:M123"/>
    <mergeCell ref="K160:L160"/>
    <mergeCell ref="H7:I7"/>
    <mergeCell ref="H194:J194"/>
    <mergeCell ref="F30:I30"/>
    <mergeCell ref="F167:I167"/>
    <mergeCell ref="F169:I169"/>
    <mergeCell ref="G168:I168"/>
    <mergeCell ref="F192:K192"/>
    <mergeCell ref="F164:K164"/>
    <mergeCell ref="I138:J138"/>
    <mergeCell ref="J144:L144"/>
    <mergeCell ref="E59:J59"/>
    <mergeCell ref="E60:J60"/>
    <mergeCell ref="H137:I137"/>
    <mergeCell ref="I98:J98"/>
    <mergeCell ref="E126:J126"/>
    <mergeCell ref="E127:J127"/>
    <mergeCell ref="E125:J125"/>
    <mergeCell ref="J136:L136"/>
    <mergeCell ref="E100:J100"/>
    <mergeCell ref="E61:J61"/>
    <mergeCell ref="I123:J123"/>
    <mergeCell ref="L82:M82"/>
    <mergeCell ref="E84:J84"/>
    <mergeCell ref="I82:J82"/>
    <mergeCell ref="I75:J75"/>
    <mergeCell ref="I116:J116"/>
    <mergeCell ref="E102:J102"/>
    <mergeCell ref="K122:L122"/>
    <mergeCell ref="L98:M98"/>
    <mergeCell ref="E101:J101"/>
    <mergeCell ref="E85:J85"/>
    <mergeCell ref="E86:J86"/>
    <mergeCell ref="K96:L96"/>
    <mergeCell ref="K97:L97"/>
    <mergeCell ref="L2:M2"/>
    <mergeCell ref="G37:H37"/>
    <mergeCell ref="G42:H42"/>
    <mergeCell ref="L40:M40"/>
    <mergeCell ref="K56:L56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90" zoomScaleNormal="90" zoomScalePageLayoutView="0" workbookViewId="0" topLeftCell="A1">
      <pane xSplit="5" ySplit="12" topLeftCell="F9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:I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696" t="s">
        <v>457</v>
      </c>
      <c r="C1" s="697"/>
      <c r="D1" s="697"/>
      <c r="E1" s="697"/>
      <c r="F1" s="698"/>
      <c r="G1" s="429" t="s">
        <v>244</v>
      </c>
      <c r="H1" s="422"/>
      <c r="I1" s="684">
        <v>121100421</v>
      </c>
      <c r="J1" s="685"/>
      <c r="K1" s="423"/>
      <c r="L1" s="431" t="s">
        <v>245</v>
      </c>
      <c r="M1" s="427">
        <v>8400</v>
      </c>
      <c r="N1" s="423"/>
      <c r="O1" s="431" t="s">
        <v>239</v>
      </c>
      <c r="P1" s="448" t="s">
        <v>460</v>
      </c>
      <c r="Q1" s="424"/>
      <c r="R1" s="340" t="s">
        <v>277</v>
      </c>
      <c r="S1" s="779"/>
      <c r="T1" s="780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03" t="s">
        <v>240</v>
      </c>
      <c r="C2" s="704"/>
      <c r="D2" s="704"/>
      <c r="E2" s="704"/>
      <c r="F2" s="705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00" t="s">
        <v>250</v>
      </c>
      <c r="C3" s="701"/>
      <c r="D3" s="701"/>
      <c r="E3" s="701"/>
      <c r="F3" s="702"/>
      <c r="G3" s="430" t="s">
        <v>238</v>
      </c>
      <c r="H3" s="689" t="s">
        <v>458</v>
      </c>
      <c r="I3" s="690"/>
      <c r="J3" s="690"/>
      <c r="K3" s="691"/>
      <c r="L3" s="28" t="s">
        <v>246</v>
      </c>
      <c r="M3" s="686" t="s">
        <v>459</v>
      </c>
      <c r="N3" s="687"/>
      <c r="O3" s="687"/>
      <c r="P3" s="688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709">
        <f>+IF(+O174&gt;0,"НЕРАВНЕНИЕ: Касов отчет - Баланс!",0)</f>
        <v>0</v>
      </c>
      <c r="C5" s="709"/>
      <c r="D5" s="751" t="s">
        <v>243</v>
      </c>
      <c r="E5" s="751"/>
      <c r="F5" s="751"/>
      <c r="G5" s="751"/>
      <c r="H5" s="751"/>
      <c r="I5" s="751"/>
      <c r="J5" s="751"/>
      <c r="K5" s="751"/>
      <c r="L5" s="751"/>
      <c r="M5" s="20"/>
      <c r="N5" s="20"/>
      <c r="O5" s="24" t="s">
        <v>17</v>
      </c>
      <c r="P5" s="446">
        <v>2024</v>
      </c>
      <c r="Q5" s="20"/>
      <c r="R5" s="692" t="s">
        <v>180</v>
      </c>
      <c r="S5" s="692"/>
      <c r="T5" s="692"/>
      <c r="U5" s="15"/>
    </row>
    <row r="6" spans="1:28" s="3" customFormat="1" ht="17.25" customHeight="1">
      <c r="A6" s="15"/>
      <c r="B6" s="710">
        <f>+IF(B5=0,0,P5)</f>
        <v>0</v>
      </c>
      <c r="C6" s="710"/>
      <c r="D6" s="751" t="s">
        <v>242</v>
      </c>
      <c r="E6" s="751"/>
      <c r="F6" s="751"/>
      <c r="G6" s="751"/>
      <c r="H6" s="751"/>
      <c r="I6" s="751"/>
      <c r="J6" s="751"/>
      <c r="K6" s="751"/>
      <c r="L6" s="751"/>
      <c r="M6" s="21"/>
      <c r="N6" s="16"/>
      <c r="O6" s="15"/>
      <c r="P6" s="15"/>
      <c r="Q6" s="13"/>
      <c r="R6" s="706">
        <f>+P4</f>
        <v>0</v>
      </c>
      <c r="S6" s="706"/>
      <c r="T6" s="70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699" t="str">
        <f>+B1</f>
        <v>ДЪРЖАВЕН ФОНД "ЗЕМЕДЕЛИЕ"</v>
      </c>
      <c r="E8" s="699"/>
      <c r="F8" s="699"/>
      <c r="G8" s="699"/>
      <c r="H8" s="699"/>
      <c r="I8" s="699"/>
      <c r="J8" s="699"/>
      <c r="K8" s="699"/>
      <c r="L8" s="699"/>
      <c r="M8" s="428" t="s">
        <v>247</v>
      </c>
      <c r="N8" s="16"/>
      <c r="O8" s="589" t="s">
        <v>346</v>
      </c>
      <c r="P8" s="286" t="s">
        <v>46</v>
      </c>
      <c r="Q8" s="13"/>
      <c r="R8" s="693">
        <f>+P5</f>
        <v>2024</v>
      </c>
      <c r="S8" s="694"/>
      <c r="T8" s="69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36" t="s">
        <v>0</v>
      </c>
      <c r="S10" s="737"/>
      <c r="T10" s="73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31.03.2024 г.</v>
      </c>
      <c r="G11" s="392">
        <f>+P5-1</f>
        <v>2023</v>
      </c>
      <c r="H11" s="15"/>
      <c r="I11" s="586" t="str">
        <f>+O8</f>
        <v>31.03.2024 г.</v>
      </c>
      <c r="J11" s="393">
        <f>+P5-1</f>
        <v>2023</v>
      </c>
      <c r="K11" s="16"/>
      <c r="L11" s="587" t="str">
        <f>+O8</f>
        <v>31.03.2024 г.</v>
      </c>
      <c r="M11" s="394">
        <f>+P5-1</f>
        <v>2023</v>
      </c>
      <c r="N11" s="16"/>
      <c r="O11" s="588" t="str">
        <f>+O8</f>
        <v>31.03.2024 г.</v>
      </c>
      <c r="P11" s="395">
        <f>+P5-1</f>
        <v>2023</v>
      </c>
      <c r="Q11" s="348"/>
      <c r="R11" s="739" t="s">
        <v>181</v>
      </c>
      <c r="S11" s="740"/>
      <c r="T11" s="74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>
        <v>0</v>
      </c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42" t="s">
        <v>149</v>
      </c>
      <c r="S15" s="743"/>
      <c r="T15" s="744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/>
      <c r="G16" s="229"/>
      <c r="H16" s="15"/>
      <c r="I16" s="230"/>
      <c r="J16" s="229"/>
      <c r="K16" s="223"/>
      <c r="L16" s="230"/>
      <c r="M16" s="229"/>
      <c r="N16" s="223"/>
      <c r="O16" s="357">
        <f t="shared" si="0"/>
        <v>0</v>
      </c>
      <c r="P16" s="380">
        <f t="shared" si="0"/>
        <v>0</v>
      </c>
      <c r="Q16" s="31"/>
      <c r="R16" s="752" t="s">
        <v>284</v>
      </c>
      <c r="S16" s="753"/>
      <c r="T16" s="754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29" t="s">
        <v>279</v>
      </c>
      <c r="S17" s="730"/>
      <c r="T17" s="73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115226</v>
      </c>
      <c r="G18" s="225">
        <v>957774</v>
      </c>
      <c r="H18" s="15"/>
      <c r="I18" s="226"/>
      <c r="J18" s="225"/>
      <c r="K18" s="223"/>
      <c r="L18" s="226"/>
      <c r="M18" s="225"/>
      <c r="N18" s="223"/>
      <c r="O18" s="361">
        <f t="shared" si="0"/>
        <v>115226</v>
      </c>
      <c r="P18" s="374">
        <f t="shared" si="0"/>
        <v>957774</v>
      </c>
      <c r="Q18" s="31"/>
      <c r="R18" s="742" t="s">
        <v>150</v>
      </c>
      <c r="S18" s="743"/>
      <c r="T18" s="744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/>
      <c r="G19" s="227"/>
      <c r="H19" s="15"/>
      <c r="I19" s="228"/>
      <c r="J19" s="227"/>
      <c r="K19" s="223"/>
      <c r="L19" s="228"/>
      <c r="M19" s="227"/>
      <c r="N19" s="223"/>
      <c r="O19" s="356">
        <f t="shared" si="0"/>
        <v>0</v>
      </c>
      <c r="P19" s="408">
        <f t="shared" si="0"/>
        <v>0</v>
      </c>
      <c r="Q19" s="31"/>
      <c r="R19" s="745" t="s">
        <v>151</v>
      </c>
      <c r="S19" s="746"/>
      <c r="T19" s="747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>
        <v>4560</v>
      </c>
      <c r="G20" s="227">
        <v>9731</v>
      </c>
      <c r="H20" s="15"/>
      <c r="I20" s="228"/>
      <c r="J20" s="227"/>
      <c r="K20" s="223"/>
      <c r="L20" s="228"/>
      <c r="M20" s="227"/>
      <c r="N20" s="223"/>
      <c r="O20" s="356">
        <f t="shared" si="0"/>
        <v>4560</v>
      </c>
      <c r="P20" s="408">
        <f t="shared" si="0"/>
        <v>9731</v>
      </c>
      <c r="Q20" s="31"/>
      <c r="R20" s="745" t="s">
        <v>152</v>
      </c>
      <c r="S20" s="746"/>
      <c r="T20" s="747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/>
      <c r="G21" s="227"/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745" t="s">
        <v>153</v>
      </c>
      <c r="S21" s="746"/>
      <c r="T21" s="747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>
        <v>2601</v>
      </c>
      <c r="G22" s="227">
        <v>63909</v>
      </c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2601</v>
      </c>
      <c r="P22" s="408">
        <f t="shared" si="0"/>
        <v>63909</v>
      </c>
      <c r="Q22" s="31"/>
      <c r="R22" s="745" t="s">
        <v>154</v>
      </c>
      <c r="S22" s="746"/>
      <c r="T22" s="747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/>
      <c r="G23" s="227"/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745" t="s">
        <v>155</v>
      </c>
      <c r="S23" s="746"/>
      <c r="T23" s="747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357339</v>
      </c>
      <c r="G24" s="229">
        <v>310262</v>
      </c>
      <c r="H24" s="15"/>
      <c r="I24" s="230"/>
      <c r="J24" s="229"/>
      <c r="K24" s="223"/>
      <c r="L24" s="230"/>
      <c r="M24" s="229"/>
      <c r="N24" s="223"/>
      <c r="O24" s="357">
        <f t="shared" si="0"/>
        <v>357339</v>
      </c>
      <c r="P24" s="380">
        <f t="shared" si="0"/>
        <v>310262</v>
      </c>
      <c r="Q24" s="31"/>
      <c r="R24" s="748" t="s">
        <v>280</v>
      </c>
      <c r="S24" s="749"/>
      <c r="T24" s="750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479726</v>
      </c>
      <c r="G25" s="231">
        <f>+ROUND(+SUM(G15,G16,G18,G19,G20,G21,G22,G23,G24),0)</f>
        <v>1341676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479726</v>
      </c>
      <c r="P25" s="359">
        <f>+ROUND(+SUM(P15,P16,P18,P19,P20,P21,P22,P23,P24),0)</f>
        <v>1341676</v>
      </c>
      <c r="Q25" s="31"/>
      <c r="R25" s="755" t="s">
        <v>182</v>
      </c>
      <c r="S25" s="756"/>
      <c r="T25" s="75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42" t="s">
        <v>156</v>
      </c>
      <c r="S27" s="743"/>
      <c r="T27" s="74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/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0</v>
      </c>
      <c r="Q28" s="31"/>
      <c r="R28" s="745" t="s">
        <v>157</v>
      </c>
      <c r="S28" s="746"/>
      <c r="T28" s="747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48" t="s">
        <v>158</v>
      </c>
      <c r="S29" s="749"/>
      <c r="T29" s="75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0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0</v>
      </c>
      <c r="Q30" s="31"/>
      <c r="R30" s="755" t="s">
        <v>183</v>
      </c>
      <c r="S30" s="756"/>
      <c r="T30" s="75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-501510</v>
      </c>
      <c r="G37" s="243">
        <v>-1284947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-501510</v>
      </c>
      <c r="P37" s="359">
        <f t="shared" si="2"/>
        <v>-1284947</v>
      </c>
      <c r="Q37" s="31"/>
      <c r="R37" s="755" t="s">
        <v>184</v>
      </c>
      <c r="S37" s="756"/>
      <c r="T37" s="75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>
        <v>-760</v>
      </c>
      <c r="G38" s="245">
        <v>-3659</v>
      </c>
      <c r="H38" s="15"/>
      <c r="I38" s="246"/>
      <c r="J38" s="245"/>
      <c r="K38" s="223"/>
      <c r="L38" s="246"/>
      <c r="M38" s="245"/>
      <c r="N38" s="223"/>
      <c r="O38" s="371">
        <f t="shared" si="2"/>
        <v>-760</v>
      </c>
      <c r="P38" s="409">
        <f t="shared" si="2"/>
        <v>-3659</v>
      </c>
      <c r="Q38" s="31"/>
      <c r="R38" s="761" t="s">
        <v>159</v>
      </c>
      <c r="S38" s="762"/>
      <c r="T38" s="76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>
        <v>0</v>
      </c>
      <c r="G39" s="247">
        <v>-246282</v>
      </c>
      <c r="H39" s="15"/>
      <c r="I39" s="248"/>
      <c r="J39" s="247"/>
      <c r="K39" s="223"/>
      <c r="L39" s="248"/>
      <c r="M39" s="247"/>
      <c r="N39" s="223"/>
      <c r="O39" s="372">
        <f t="shared" si="2"/>
        <v>0</v>
      </c>
      <c r="P39" s="410">
        <f t="shared" si="2"/>
        <v>-246282</v>
      </c>
      <c r="Q39" s="31"/>
      <c r="R39" s="764" t="s">
        <v>160</v>
      </c>
      <c r="S39" s="765"/>
      <c r="T39" s="76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67" t="s">
        <v>161</v>
      </c>
      <c r="S40" s="768"/>
      <c r="T40" s="76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>
        <v>250</v>
      </c>
      <c r="G42" s="243">
        <v>49795</v>
      </c>
      <c r="H42" s="15"/>
      <c r="I42" s="244"/>
      <c r="J42" s="243"/>
      <c r="K42" s="223"/>
      <c r="L42" s="244"/>
      <c r="M42" s="243"/>
      <c r="N42" s="223"/>
      <c r="O42" s="358">
        <f>+ROUND(+F42+I42+L42,0)</f>
        <v>250</v>
      </c>
      <c r="P42" s="359">
        <f>+ROUND(+G42+J42+M42,0)</f>
        <v>49795</v>
      </c>
      <c r="Q42" s="31"/>
      <c r="R42" s="755" t="s">
        <v>185</v>
      </c>
      <c r="S42" s="756"/>
      <c r="T42" s="75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/>
      <c r="J44" s="225"/>
      <c r="K44" s="223"/>
      <c r="L44" s="226"/>
      <c r="M44" s="225"/>
      <c r="N44" s="223"/>
      <c r="O44" s="361">
        <f aca="true" t="shared" si="3" ref="O44:P47">+ROUND(+F44+I44+L44,0)</f>
        <v>0</v>
      </c>
      <c r="P44" s="374">
        <f t="shared" si="3"/>
        <v>0</v>
      </c>
      <c r="Q44" s="31"/>
      <c r="R44" s="742" t="s">
        <v>162</v>
      </c>
      <c r="S44" s="743"/>
      <c r="T44" s="74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/>
      <c r="G45" s="227"/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0</v>
      </c>
      <c r="Q45" s="31"/>
      <c r="R45" s="745" t="s">
        <v>163</v>
      </c>
      <c r="S45" s="746"/>
      <c r="T45" s="747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/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745" t="s">
        <v>164</v>
      </c>
      <c r="S46" s="746"/>
      <c r="T46" s="747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/>
      <c r="G47" s="229"/>
      <c r="H47" s="15"/>
      <c r="I47" s="230"/>
      <c r="J47" s="229"/>
      <c r="K47" s="223"/>
      <c r="L47" s="230"/>
      <c r="M47" s="229"/>
      <c r="N47" s="223"/>
      <c r="O47" s="357">
        <f t="shared" si="3"/>
        <v>0</v>
      </c>
      <c r="P47" s="380">
        <f t="shared" si="3"/>
        <v>0</v>
      </c>
      <c r="Q47" s="31"/>
      <c r="R47" s="748" t="s">
        <v>165</v>
      </c>
      <c r="S47" s="749"/>
      <c r="T47" s="75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0</v>
      </c>
      <c r="G48" s="231">
        <f>+ROUND(+SUM(G44:G47),0)</f>
        <v>0</v>
      </c>
      <c r="H48" s="15"/>
      <c r="I48" s="232">
        <f>+ROUND(+SUM(I44:I47),0)</f>
        <v>0</v>
      </c>
      <c r="J48" s="231">
        <f>+ROUND(+SUM(J44:J47),0)</f>
        <v>0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0</v>
      </c>
      <c r="P48" s="359">
        <f>+ROUND(+SUM(P44:P47),0)</f>
        <v>0</v>
      </c>
      <c r="Q48" s="31"/>
      <c r="R48" s="755" t="s">
        <v>186</v>
      </c>
      <c r="S48" s="756"/>
      <c r="T48" s="75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-21534</v>
      </c>
      <c r="G50" s="253">
        <f>+ROUND(G25+G30+G37+G42+G48,0)</f>
        <v>106524</v>
      </c>
      <c r="H50" s="15"/>
      <c r="I50" s="254">
        <f>+ROUND(I25+I30+I37+I42+I48,0)</f>
        <v>0</v>
      </c>
      <c r="J50" s="253">
        <f>+ROUND(J25+J30+J37+J42+J48,0)</f>
        <v>0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-21534</v>
      </c>
      <c r="P50" s="376">
        <f>+ROUND(P25+P30+P37+P42+P48,0)</f>
        <v>106524</v>
      </c>
      <c r="Q50" s="102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4588611</v>
      </c>
      <c r="G53" s="255">
        <v>22730683</v>
      </c>
      <c r="H53" s="15"/>
      <c r="I53" s="256">
        <v>0</v>
      </c>
      <c r="J53" s="255"/>
      <c r="K53" s="223"/>
      <c r="L53" s="256"/>
      <c r="M53" s="255"/>
      <c r="N53" s="223"/>
      <c r="O53" s="362">
        <f aca="true" t="shared" si="4" ref="O53:P57">+ROUND(+F53+I53+L53,0)</f>
        <v>4588611</v>
      </c>
      <c r="P53" s="355">
        <f t="shared" si="4"/>
        <v>22730683</v>
      </c>
      <c r="Q53" s="31"/>
      <c r="R53" s="742" t="s">
        <v>188</v>
      </c>
      <c r="S53" s="743"/>
      <c r="T53" s="74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45451</v>
      </c>
      <c r="G54" s="229">
        <v>225896</v>
      </c>
      <c r="H54" s="15"/>
      <c r="I54" s="230">
        <v>0</v>
      </c>
      <c r="J54" s="229"/>
      <c r="K54" s="223"/>
      <c r="L54" s="230"/>
      <c r="M54" s="229"/>
      <c r="N54" s="223"/>
      <c r="O54" s="357">
        <f t="shared" si="4"/>
        <v>45451</v>
      </c>
      <c r="P54" s="380">
        <f t="shared" si="4"/>
        <v>225896</v>
      </c>
      <c r="Q54" s="31"/>
      <c r="R54" s="745" t="s">
        <v>166</v>
      </c>
      <c r="S54" s="746"/>
      <c r="T54" s="747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108011</v>
      </c>
      <c r="G55" s="229">
        <v>475005</v>
      </c>
      <c r="H55" s="15"/>
      <c r="I55" s="230">
        <v>0</v>
      </c>
      <c r="J55" s="229"/>
      <c r="K55" s="223"/>
      <c r="L55" s="230"/>
      <c r="M55" s="229"/>
      <c r="N55" s="223"/>
      <c r="O55" s="357">
        <f t="shared" si="4"/>
        <v>108011</v>
      </c>
      <c r="P55" s="380">
        <f t="shared" si="4"/>
        <v>475005</v>
      </c>
      <c r="Q55" s="31"/>
      <c r="R55" s="745" t="s">
        <v>167</v>
      </c>
      <c r="S55" s="746"/>
      <c r="T55" s="747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11585164</v>
      </c>
      <c r="G56" s="229">
        <v>44207796</v>
      </c>
      <c r="H56" s="15"/>
      <c r="I56" s="230">
        <v>4113433</v>
      </c>
      <c r="J56" s="229">
        <v>13937761</v>
      </c>
      <c r="K56" s="223"/>
      <c r="L56" s="230"/>
      <c r="M56" s="229"/>
      <c r="N56" s="223"/>
      <c r="O56" s="357">
        <f t="shared" si="4"/>
        <v>15698597</v>
      </c>
      <c r="P56" s="380">
        <f t="shared" si="4"/>
        <v>58145557</v>
      </c>
      <c r="Q56" s="31"/>
      <c r="R56" s="745" t="s">
        <v>168</v>
      </c>
      <c r="S56" s="746"/>
      <c r="T56" s="747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3458483</v>
      </c>
      <c r="G57" s="229">
        <v>13527088</v>
      </c>
      <c r="H57" s="15"/>
      <c r="I57" s="230">
        <v>802162</v>
      </c>
      <c r="J57" s="229">
        <v>2942116</v>
      </c>
      <c r="K57" s="223"/>
      <c r="L57" s="230"/>
      <c r="M57" s="229"/>
      <c r="N57" s="223"/>
      <c r="O57" s="357">
        <f t="shared" si="4"/>
        <v>4260645</v>
      </c>
      <c r="P57" s="380">
        <f t="shared" si="4"/>
        <v>16469204</v>
      </c>
      <c r="Q57" s="31"/>
      <c r="R57" s="748" t="s">
        <v>169</v>
      </c>
      <c r="S57" s="749"/>
      <c r="T57" s="75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19785720</v>
      </c>
      <c r="G58" s="257">
        <f>+ROUND(+SUM(G53:G57),0)</f>
        <v>81166468</v>
      </c>
      <c r="H58" s="15"/>
      <c r="I58" s="258">
        <f>+ROUND(+SUM(I53:I57),0)</f>
        <v>4915595</v>
      </c>
      <c r="J58" s="257">
        <f>+ROUND(+SUM(J53:J57),0)</f>
        <v>16879877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24701315</v>
      </c>
      <c r="P58" s="378">
        <f>+ROUND(+SUM(P53:P57),0)</f>
        <v>98046345</v>
      </c>
      <c r="Q58" s="31"/>
      <c r="R58" s="755" t="s">
        <v>189</v>
      </c>
      <c r="S58" s="756"/>
      <c r="T58" s="75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>
        <v>0</v>
      </c>
      <c r="G60" s="255"/>
      <c r="H60" s="15"/>
      <c r="I60" s="256">
        <v>0</v>
      </c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42" t="s">
        <v>170</v>
      </c>
      <c r="S60" s="743"/>
      <c r="T60" s="74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>
        <v>224262</v>
      </c>
      <c r="G61" s="229">
        <v>6176123</v>
      </c>
      <c r="H61" s="15"/>
      <c r="I61" s="230">
        <v>0</v>
      </c>
      <c r="J61" s="229"/>
      <c r="K61" s="223"/>
      <c r="L61" s="230"/>
      <c r="M61" s="229"/>
      <c r="N61" s="223"/>
      <c r="O61" s="357">
        <f t="shared" si="5"/>
        <v>224262</v>
      </c>
      <c r="P61" s="380">
        <f t="shared" si="5"/>
        <v>6176123</v>
      </c>
      <c r="Q61" s="31"/>
      <c r="R61" s="745" t="s">
        <v>171</v>
      </c>
      <c r="S61" s="746"/>
      <c r="T61" s="747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>
        <v>208980</v>
      </c>
      <c r="G62" s="229">
        <v>321858</v>
      </c>
      <c r="H62" s="15"/>
      <c r="I62" s="230">
        <v>0</v>
      </c>
      <c r="J62" s="229"/>
      <c r="K62" s="223"/>
      <c r="L62" s="230"/>
      <c r="M62" s="229"/>
      <c r="N62" s="223"/>
      <c r="O62" s="357">
        <f t="shared" si="5"/>
        <v>208980</v>
      </c>
      <c r="P62" s="380">
        <f t="shared" si="5"/>
        <v>321858</v>
      </c>
      <c r="Q62" s="31"/>
      <c r="R62" s="745" t="s">
        <v>172</v>
      </c>
      <c r="S62" s="746"/>
      <c r="T62" s="747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48" t="s">
        <v>190</v>
      </c>
      <c r="S63" s="749"/>
      <c r="T63" s="75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433242</v>
      </c>
      <c r="G65" s="257">
        <f>+ROUND(+SUM(G60:G63),0)</f>
        <v>6497981</v>
      </c>
      <c r="H65" s="15"/>
      <c r="I65" s="258">
        <f>+ROUND(+SUM(I60:I63),0)</f>
        <v>0</v>
      </c>
      <c r="J65" s="257">
        <f>+ROUND(+SUM(J60:J63),0)</f>
        <v>0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433242</v>
      </c>
      <c r="P65" s="378">
        <f>+ROUND(+SUM(P60:P63),0)</f>
        <v>6497981</v>
      </c>
      <c r="Q65" s="31"/>
      <c r="R65" s="755" t="s">
        <v>192</v>
      </c>
      <c r="S65" s="756"/>
      <c r="T65" s="75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>
        <v>0</v>
      </c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42" t="s">
        <v>173</v>
      </c>
      <c r="S67" s="743"/>
      <c r="T67" s="74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>
        <v>0</v>
      </c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745" t="s">
        <v>174</v>
      </c>
      <c r="S68" s="746"/>
      <c r="T68" s="747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755" t="s">
        <v>193</v>
      </c>
      <c r="S69" s="756"/>
      <c r="T69" s="75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>
        <v>0</v>
      </c>
      <c r="G71" s="255"/>
      <c r="H71" s="15"/>
      <c r="I71" s="256">
        <v>0</v>
      </c>
      <c r="J71" s="255"/>
      <c r="K71" s="223"/>
      <c r="L71" s="256"/>
      <c r="M71" s="255"/>
      <c r="N71" s="223"/>
      <c r="O71" s="362">
        <f>+ROUND(+F71+I71+L71,0)</f>
        <v>0</v>
      </c>
      <c r="P71" s="355">
        <f>+ROUND(+G71+J71+M71,0)</f>
        <v>0</v>
      </c>
      <c r="Q71" s="31"/>
      <c r="R71" s="742" t="s">
        <v>175</v>
      </c>
      <c r="S71" s="743"/>
      <c r="T71" s="74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>
        <v>0</v>
      </c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745" t="s">
        <v>176</v>
      </c>
      <c r="S72" s="746"/>
      <c r="T72" s="747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0</v>
      </c>
      <c r="G73" s="257">
        <f>+ROUND(+SUM(G71:G72),0)</f>
        <v>0</v>
      </c>
      <c r="H73" s="15"/>
      <c r="I73" s="258">
        <f>+ROUND(+SUM(I71:I72),0)</f>
        <v>0</v>
      </c>
      <c r="J73" s="257">
        <f>+ROUND(+SUM(J71:J72),0)</f>
        <v>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0</v>
      </c>
      <c r="P73" s="378">
        <f>+ROUND(+SUM(P71:P72),0)</f>
        <v>0</v>
      </c>
      <c r="Q73" s="31"/>
      <c r="R73" s="755" t="s">
        <v>194</v>
      </c>
      <c r="S73" s="756"/>
      <c r="T73" s="75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>
        <v>77017957</v>
      </c>
      <c r="G75" s="255">
        <v>734741078</v>
      </c>
      <c r="H75" s="15"/>
      <c r="I75" s="256">
        <v>0</v>
      </c>
      <c r="J75" s="255"/>
      <c r="K75" s="223"/>
      <c r="L75" s="256"/>
      <c r="M75" s="255"/>
      <c r="N75" s="223"/>
      <c r="O75" s="362">
        <f>+ROUND(+F75+I75+L75,0)</f>
        <v>77017957</v>
      </c>
      <c r="P75" s="355">
        <f>+ROUND(+G75+J75+M75,0)</f>
        <v>734741078</v>
      </c>
      <c r="Q75" s="31"/>
      <c r="R75" s="742" t="s">
        <v>177</v>
      </c>
      <c r="S75" s="743"/>
      <c r="T75" s="74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>
        <v>20375</v>
      </c>
      <c r="G76" s="229">
        <v>7869261</v>
      </c>
      <c r="H76" s="15"/>
      <c r="I76" s="230">
        <v>0</v>
      </c>
      <c r="J76" s="229"/>
      <c r="K76" s="223"/>
      <c r="L76" s="230"/>
      <c r="M76" s="229"/>
      <c r="N76" s="223"/>
      <c r="O76" s="357">
        <f>+ROUND(+F76+I76+L76,0)</f>
        <v>20375</v>
      </c>
      <c r="P76" s="380">
        <f>+ROUND(+G76+J76+M76,0)</f>
        <v>7869261</v>
      </c>
      <c r="Q76" s="31"/>
      <c r="R76" s="745" t="s">
        <v>195</v>
      </c>
      <c r="S76" s="746"/>
      <c r="T76" s="747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77038332</v>
      </c>
      <c r="G77" s="257">
        <f>+ROUND(+SUM(G75:G76),0)</f>
        <v>742610339</v>
      </c>
      <c r="H77" s="15"/>
      <c r="I77" s="258">
        <f>+ROUND(+SUM(I75:I76),0)</f>
        <v>0</v>
      </c>
      <c r="J77" s="257">
        <f>+ROUND(+SUM(J75:J76),0)</f>
        <v>0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77038332</v>
      </c>
      <c r="P77" s="378">
        <f>+ROUND(+SUM(P75:P76),0)</f>
        <v>742610339</v>
      </c>
      <c r="Q77" s="31"/>
      <c r="R77" s="755" t="s">
        <v>196</v>
      </c>
      <c r="S77" s="756"/>
      <c r="T77" s="75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97257294</v>
      </c>
      <c r="G79" s="268">
        <f>+ROUND(G58+G65+G69+G73+G77,0)</f>
        <v>830274788</v>
      </c>
      <c r="H79" s="15"/>
      <c r="I79" s="265">
        <f>+ROUND(I58+I65+I69+I73+I77,0)</f>
        <v>4915595</v>
      </c>
      <c r="J79" s="268">
        <f>+ROUND(J58+J65+J69+J73+J77,0)</f>
        <v>16879877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102172889</v>
      </c>
      <c r="P79" s="388">
        <f>+ROUND(P58+P65+P69+P73+P77,0)</f>
        <v>847154665</v>
      </c>
      <c r="Q79" s="31"/>
      <c r="R79" s="770" t="s">
        <v>197</v>
      </c>
      <c r="S79" s="771"/>
      <c r="T79" s="77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98176195</v>
      </c>
      <c r="G81" s="225">
        <v>829025633</v>
      </c>
      <c r="H81" s="15"/>
      <c r="I81" s="226">
        <v>4084735</v>
      </c>
      <c r="J81" s="225">
        <v>16894089</v>
      </c>
      <c r="K81" s="223"/>
      <c r="L81" s="226"/>
      <c r="M81" s="225"/>
      <c r="N81" s="223"/>
      <c r="O81" s="361">
        <f>+ROUND(+F81+I81+L81,0)</f>
        <v>102260930</v>
      </c>
      <c r="P81" s="374">
        <f>+ROUND(+G81+J81+M81,0)</f>
        <v>845919722</v>
      </c>
      <c r="Q81" s="31"/>
      <c r="R81" s="742" t="s">
        <v>178</v>
      </c>
      <c r="S81" s="743"/>
      <c r="T81" s="74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/>
      <c r="J82" s="229"/>
      <c r="K82" s="223"/>
      <c r="L82" s="230"/>
      <c r="M82" s="229"/>
      <c r="N82" s="223"/>
      <c r="O82" s="357">
        <f>+ROUND(+F82+I82+L82,0)</f>
        <v>0</v>
      </c>
      <c r="P82" s="380">
        <f>+ROUND(+G82+J82+M82,0)</f>
        <v>0</v>
      </c>
      <c r="Q82" s="31"/>
      <c r="R82" s="745" t="s">
        <v>179</v>
      </c>
      <c r="S82" s="746"/>
      <c r="T82" s="747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98176195</v>
      </c>
      <c r="G83" s="266">
        <f>+ROUND(G81+G82,0)</f>
        <v>829025633</v>
      </c>
      <c r="H83" s="15"/>
      <c r="I83" s="267">
        <f>+ROUND(I81+I82,0)</f>
        <v>4084735</v>
      </c>
      <c r="J83" s="266">
        <f>+ROUND(J81+J82,0)</f>
        <v>16894089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102260930</v>
      </c>
      <c r="P83" s="383">
        <f>+ROUND(P81+P82,0)</f>
        <v>845919722</v>
      </c>
      <c r="Q83" s="31"/>
      <c r="R83" s="773" t="s">
        <v>198</v>
      </c>
      <c r="S83" s="774"/>
      <c r="T83" s="77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3"/>
      <c r="D84" s="734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897367</v>
      </c>
      <c r="G85" s="287">
        <f>+ROUND(G50,0)-ROUND(G79,0)+ROUND(G83,0)</f>
        <v>-1142631</v>
      </c>
      <c r="H85" s="15"/>
      <c r="I85" s="288">
        <f>+ROUND(I50,0)-ROUND(I79,0)+ROUND(I83,0)</f>
        <v>-830860</v>
      </c>
      <c r="J85" s="287">
        <f>+ROUND(J50,0)-ROUND(J79,0)+ROUND(J83,0)</f>
        <v>14212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66507</v>
      </c>
      <c r="P85" s="385">
        <f>+ROUND(P50,0)-ROUND(P79,0)+ROUND(P83,0)</f>
        <v>-1128419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-897367</v>
      </c>
      <c r="G86" s="289">
        <f>+ROUND(G103,0)+ROUND(G122,0)+ROUND(G129,0)-ROUND(G134,0)</f>
        <v>1142631</v>
      </c>
      <c r="H86" s="15"/>
      <c r="I86" s="290">
        <f>+ROUND(I103,0)+ROUND(I122,0)+ROUND(I129,0)-ROUND(I134,0)</f>
        <v>830860</v>
      </c>
      <c r="J86" s="289">
        <f>+ROUND(J103,0)+ROUND(J122,0)+ROUND(J129,0)-ROUND(J134,0)</f>
        <v>-14212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-66507</v>
      </c>
      <c r="P86" s="387">
        <f>+ROUND(P103,0)+ROUND(P122,0)+ROUND(P129,0)-ROUND(P134,0)</f>
        <v>1128419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42" t="s">
        <v>199</v>
      </c>
      <c r="S89" s="743"/>
      <c r="T89" s="74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745" t="s">
        <v>200</v>
      </c>
      <c r="S90" s="746"/>
      <c r="T90" s="747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755" t="s">
        <v>201</v>
      </c>
      <c r="S91" s="756"/>
      <c r="T91" s="75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>
        <v>0</v>
      </c>
      <c r="G93" s="225"/>
      <c r="H93" s="15"/>
      <c r="I93" s="226">
        <v>0</v>
      </c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42" t="s">
        <v>202</v>
      </c>
      <c r="S93" s="743"/>
      <c r="T93" s="74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>
        <v>46034</v>
      </c>
      <c r="G94" s="229">
        <v>1133677</v>
      </c>
      <c r="H94" s="15"/>
      <c r="I94" s="230">
        <v>0</v>
      </c>
      <c r="J94" s="229"/>
      <c r="K94" s="223"/>
      <c r="L94" s="230"/>
      <c r="M94" s="229"/>
      <c r="N94" s="223"/>
      <c r="O94" s="357">
        <f t="shared" si="6"/>
        <v>46034</v>
      </c>
      <c r="P94" s="380">
        <f t="shared" si="6"/>
        <v>1133677</v>
      </c>
      <c r="Q94" s="31"/>
      <c r="R94" s="745" t="s">
        <v>203</v>
      </c>
      <c r="S94" s="746"/>
      <c r="T94" s="747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745" t="s">
        <v>204</v>
      </c>
      <c r="S95" s="746"/>
      <c r="T95" s="747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48" t="s">
        <v>205</v>
      </c>
      <c r="S96" s="749"/>
      <c r="T96" s="75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46034</v>
      </c>
      <c r="G97" s="231">
        <f>+ROUND(+SUM(G93:G96),0)</f>
        <v>1133677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46034</v>
      </c>
      <c r="P97" s="359">
        <f>+ROUND(+SUM(P93:P96),0)</f>
        <v>1133677</v>
      </c>
      <c r="Q97" s="31"/>
      <c r="R97" s="755" t="s">
        <v>206</v>
      </c>
      <c r="S97" s="756"/>
      <c r="T97" s="75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42" t="s">
        <v>207</v>
      </c>
      <c r="S99" s="743"/>
      <c r="T99" s="74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>
        <v>0</v>
      </c>
      <c r="G100" s="229"/>
      <c r="H100" s="15"/>
      <c r="I100" s="230">
        <v>0</v>
      </c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0</v>
      </c>
      <c r="Q100" s="31"/>
      <c r="R100" s="745" t="s">
        <v>208</v>
      </c>
      <c r="S100" s="746"/>
      <c r="T100" s="747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0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0</v>
      </c>
      <c r="Q101" s="31"/>
      <c r="R101" s="755" t="s">
        <v>209</v>
      </c>
      <c r="S101" s="756"/>
      <c r="T101" s="75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46034</v>
      </c>
      <c r="G103" s="253">
        <f>+ROUND(G91+G97+G101,0)</f>
        <v>1133677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46034</v>
      </c>
      <c r="P103" s="376">
        <f>+ROUND(P91+P97+P101,0)</f>
        <v>1133677</v>
      </c>
      <c r="Q103" s="102"/>
      <c r="R103" s="758" t="s">
        <v>210</v>
      </c>
      <c r="S103" s="759"/>
      <c r="T103" s="760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42" t="s">
        <v>211</v>
      </c>
      <c r="S106" s="743"/>
      <c r="T106" s="74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745" t="s">
        <v>212</v>
      </c>
      <c r="S107" s="746"/>
      <c r="T107" s="747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755" t="s">
        <v>213</v>
      </c>
      <c r="S108" s="756"/>
      <c r="T108" s="75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87" t="s">
        <v>214</v>
      </c>
      <c r="S110" s="788"/>
      <c r="T110" s="7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90" t="s">
        <v>215</v>
      </c>
      <c r="S111" s="791"/>
      <c r="T111" s="7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755" t="s">
        <v>216</v>
      </c>
      <c r="S112" s="756"/>
      <c r="T112" s="75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42" t="s">
        <v>217</v>
      </c>
      <c r="S114" s="743"/>
      <c r="T114" s="74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745" t="s">
        <v>218</v>
      </c>
      <c r="S115" s="746"/>
      <c r="T115" s="747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755" t="s">
        <v>219</v>
      </c>
      <c r="S116" s="756"/>
      <c r="T116" s="75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>
        <v>871</v>
      </c>
      <c r="G118" s="255">
        <v>-2624</v>
      </c>
      <c r="H118" s="15"/>
      <c r="I118" s="256">
        <v>0</v>
      </c>
      <c r="J118" s="255"/>
      <c r="K118" s="223"/>
      <c r="L118" s="256">
        <v>20816</v>
      </c>
      <c r="M118" s="255">
        <v>79915</v>
      </c>
      <c r="N118" s="223"/>
      <c r="O118" s="362">
        <f>+ROUND(+F118+I118+L118,0)</f>
        <v>21687</v>
      </c>
      <c r="P118" s="355">
        <f>+ROUND(+G118+J118+M118,0)</f>
        <v>77291</v>
      </c>
      <c r="Q118" s="31"/>
      <c r="R118" s="742" t="s">
        <v>220</v>
      </c>
      <c r="S118" s="743"/>
      <c r="T118" s="74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>
        <v>0</v>
      </c>
      <c r="G119" s="229"/>
      <c r="H119" s="15"/>
      <c r="I119" s="230">
        <v>0</v>
      </c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745" t="s">
        <v>221</v>
      </c>
      <c r="S119" s="746"/>
      <c r="T119" s="747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871</v>
      </c>
      <c r="G120" s="257">
        <f>+ROUND(+SUM(G118:G119),0)</f>
        <v>-2624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20816</v>
      </c>
      <c r="M120" s="257">
        <f>+ROUND(+SUM(M118:M119),0)</f>
        <v>79915</v>
      </c>
      <c r="N120" s="223"/>
      <c r="O120" s="377">
        <f>+ROUND(+SUM(O118:O119),0)</f>
        <v>21687</v>
      </c>
      <c r="P120" s="378">
        <f>+ROUND(+SUM(P118:P119),0)</f>
        <v>77291</v>
      </c>
      <c r="Q120" s="31"/>
      <c r="R120" s="755" t="s">
        <v>222</v>
      </c>
      <c r="S120" s="756"/>
      <c r="T120" s="75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871</v>
      </c>
      <c r="G122" s="268">
        <f>+ROUND(G108+G112+G116+G120,0)</f>
        <v>-2624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20816</v>
      </c>
      <c r="M122" s="268">
        <f>+ROUND(M108+M112+M116+M120,0)</f>
        <v>79915</v>
      </c>
      <c r="N122" s="223"/>
      <c r="O122" s="381">
        <f>+ROUND(O108+O112+O116+O120,0)</f>
        <v>21687</v>
      </c>
      <c r="P122" s="388">
        <f>+ROUND(P108+P112+P116+P120,0)</f>
        <v>77291</v>
      </c>
      <c r="Q122" s="31"/>
      <c r="R122" s="770" t="s">
        <v>223</v>
      </c>
      <c r="S122" s="771"/>
      <c r="T122" s="77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42" t="s">
        <v>224</v>
      </c>
      <c r="S124" s="743"/>
      <c r="T124" s="74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>
        <v>-454</v>
      </c>
      <c r="G125" s="229">
        <v>9955</v>
      </c>
      <c r="H125" s="15"/>
      <c r="I125" s="230">
        <v>0</v>
      </c>
      <c r="J125" s="229"/>
      <c r="K125" s="223"/>
      <c r="L125" s="230"/>
      <c r="M125" s="229"/>
      <c r="N125" s="223"/>
      <c r="O125" s="357">
        <f t="shared" si="7"/>
        <v>-454</v>
      </c>
      <c r="P125" s="380">
        <f t="shared" si="7"/>
        <v>9955</v>
      </c>
      <c r="Q125" s="31"/>
      <c r="R125" s="745" t="s">
        <v>225</v>
      </c>
      <c r="S125" s="746"/>
      <c r="T125" s="747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>
        <v>-909204</v>
      </c>
      <c r="G126" s="229">
        <v>-57273</v>
      </c>
      <c r="H126" s="15"/>
      <c r="I126" s="230">
        <v>830860</v>
      </c>
      <c r="J126" s="229">
        <v>-14212</v>
      </c>
      <c r="K126" s="223"/>
      <c r="L126" s="230"/>
      <c r="M126" s="229"/>
      <c r="N126" s="223"/>
      <c r="O126" s="357">
        <f t="shared" si="7"/>
        <v>-78344</v>
      </c>
      <c r="P126" s="380">
        <f t="shared" si="7"/>
        <v>-71485</v>
      </c>
      <c r="Q126" s="31"/>
      <c r="R126" s="793" t="s">
        <v>286</v>
      </c>
      <c r="S126" s="794"/>
      <c r="T126" s="79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776" t="s">
        <v>282</v>
      </c>
      <c r="S127" s="777"/>
      <c r="T127" s="77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96" t="s">
        <v>226</v>
      </c>
      <c r="S128" s="797"/>
      <c r="T128" s="79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-909658</v>
      </c>
      <c r="G129" s="266">
        <f>+ROUND(+SUM(G124,G125,G126,G128),0)</f>
        <v>-47318</v>
      </c>
      <c r="H129" s="15"/>
      <c r="I129" s="267">
        <f>+ROUND(+SUM(I124,I125,I126,I128),0)</f>
        <v>830860</v>
      </c>
      <c r="J129" s="266">
        <f>+ROUND(+SUM(J124,J125,J126,J128),0)</f>
        <v>-14212</v>
      </c>
      <c r="K129" s="223"/>
      <c r="L129" s="267">
        <f>+ROUND(+SUM(L124,L125,L126,L128),0)</f>
        <v>0</v>
      </c>
      <c r="M129" s="266">
        <f>+ROUND(+SUM(M124,M125,M126,M128),0)</f>
        <v>0</v>
      </c>
      <c r="N129" s="223"/>
      <c r="O129" s="382">
        <f>+ROUND(+SUM(O124,O125,O126,O128),0)</f>
        <v>-78798</v>
      </c>
      <c r="P129" s="383">
        <f>+ROUND(+SUM(P124,P125,P126,P128),0)</f>
        <v>-61530</v>
      </c>
      <c r="Q129" s="31"/>
      <c r="R129" s="773" t="s">
        <v>227</v>
      </c>
      <c r="S129" s="774"/>
      <c r="T129" s="77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>
        <v>0</v>
      </c>
      <c r="G131" s="225">
        <v>58896</v>
      </c>
      <c r="H131" s="15"/>
      <c r="I131" s="226">
        <v>0</v>
      </c>
      <c r="J131" s="225"/>
      <c r="K131" s="223"/>
      <c r="L131" s="226">
        <v>521923</v>
      </c>
      <c r="M131" s="225">
        <v>442008</v>
      </c>
      <c r="N131" s="223"/>
      <c r="O131" s="361">
        <f aca="true" t="shared" si="8" ref="O131:P133">+ROUND(+F131+I131+L131,0)</f>
        <v>521923</v>
      </c>
      <c r="P131" s="374">
        <f t="shared" si="8"/>
        <v>500904</v>
      </c>
      <c r="Q131" s="31"/>
      <c r="R131" s="742" t="s">
        <v>228</v>
      </c>
      <c r="S131" s="743"/>
      <c r="T131" s="74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/>
      <c r="G132" s="229"/>
      <c r="H132" s="15"/>
      <c r="I132" s="230"/>
      <c r="J132" s="229"/>
      <c r="K132" s="223"/>
      <c r="L132" s="230"/>
      <c r="M132" s="229"/>
      <c r="N132" s="223"/>
      <c r="O132" s="357">
        <f t="shared" si="8"/>
        <v>0</v>
      </c>
      <c r="P132" s="380">
        <f t="shared" si="8"/>
        <v>0</v>
      </c>
      <c r="Q132" s="31"/>
      <c r="R132" s="745" t="s">
        <v>229</v>
      </c>
      <c r="S132" s="746"/>
      <c r="T132" s="747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34614</v>
      </c>
      <c r="G133" s="229"/>
      <c r="H133" s="15"/>
      <c r="I133" s="230">
        <v>0</v>
      </c>
      <c r="J133" s="229"/>
      <c r="K133" s="223"/>
      <c r="L133" s="230">
        <v>542739</v>
      </c>
      <c r="M133" s="229">
        <v>521923</v>
      </c>
      <c r="N133" s="223"/>
      <c r="O133" s="357">
        <f t="shared" si="8"/>
        <v>577353</v>
      </c>
      <c r="P133" s="380">
        <f t="shared" si="8"/>
        <v>521923</v>
      </c>
      <c r="Q133" s="31"/>
      <c r="R133" s="784" t="s">
        <v>230</v>
      </c>
      <c r="S133" s="785"/>
      <c r="T133" s="7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34614</v>
      </c>
      <c r="G134" s="271">
        <f>+ROUND(+G133-G131-G132,0)</f>
        <v>-58896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20816</v>
      </c>
      <c r="M134" s="271">
        <f>+ROUND(+M133-M131-M132,0)</f>
        <v>79915</v>
      </c>
      <c r="N134" s="223"/>
      <c r="O134" s="390">
        <f>+ROUND(+O133-O131-O132,0)</f>
        <v>55430</v>
      </c>
      <c r="P134" s="391">
        <f>+ROUND(+P133-P131-P132,0)</f>
        <v>21019</v>
      </c>
      <c r="Q134" s="31"/>
      <c r="R134" s="781" t="s">
        <v>295</v>
      </c>
      <c r="S134" s="782"/>
      <c r="T134" s="78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5"/>
      <c r="D135" s="735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711" t="s">
        <v>309</v>
      </c>
      <c r="S137" s="712"/>
      <c r="T137" s="71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714" t="s">
        <v>306</v>
      </c>
      <c r="S138" s="715"/>
      <c r="T138" s="71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717" t="s">
        <v>305</v>
      </c>
      <c r="S139" s="718"/>
      <c r="T139" s="71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720" t="s">
        <v>296</v>
      </c>
      <c r="S140" s="721"/>
      <c r="T140" s="72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34614</v>
      </c>
      <c r="G142" s="533">
        <f>+G134+G140</f>
        <v>-58896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20816</v>
      </c>
      <c r="M142" s="533">
        <f>+M134+M140</f>
        <v>79915</v>
      </c>
      <c r="N142" s="223"/>
      <c r="O142" s="390">
        <f>+O134+O140</f>
        <v>55430</v>
      </c>
      <c r="P142" s="391">
        <f>+P134+P140</f>
        <v>21019</v>
      </c>
      <c r="Q142" s="31"/>
      <c r="R142" s="723" t="s">
        <v>298</v>
      </c>
      <c r="S142" s="724"/>
      <c r="T142" s="72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24042024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26"/>
      <c r="G148" s="727"/>
      <c r="H148" s="727"/>
      <c r="I148" s="728"/>
      <c r="J148" s="342"/>
      <c r="K148" s="16"/>
      <c r="L148" s="342" t="s">
        <v>234</v>
      </c>
      <c r="M148" s="726"/>
      <c r="N148" s="727"/>
      <c r="O148" s="727"/>
      <c r="P148" s="728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34614</v>
      </c>
      <c r="G160" s="563">
        <f>+G133+G139</f>
        <v>0</v>
      </c>
      <c r="I160" s="562">
        <f>+I133+I139</f>
        <v>0</v>
      </c>
      <c r="J160" s="563">
        <f>+J133+J139</f>
        <v>0</v>
      </c>
      <c r="K160" s="223"/>
      <c r="L160" s="562">
        <f>+L133+L139</f>
        <v>542739</v>
      </c>
      <c r="M160" s="563">
        <f>+M133+M139</f>
        <v>521923</v>
      </c>
      <c r="N160" s="223"/>
      <c r="O160" s="566">
        <f>+ROUND(+F160+I160+L160,0)</f>
        <v>577353</v>
      </c>
      <c r="P160" s="567">
        <f>+ROUND(+G160+J160+M160,0)</f>
        <v>521923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707">
        <f>+'Cash-Flow-2024-Leva'!P5</f>
        <v>2024</v>
      </c>
      <c r="D161" s="708"/>
      <c r="F161" s="559">
        <v>34614</v>
      </c>
      <c r="G161" s="560"/>
      <c r="I161" s="559"/>
      <c r="J161" s="560"/>
      <c r="K161" s="223"/>
      <c r="L161" s="559">
        <v>542739</v>
      </c>
      <c r="M161" s="560">
        <v>521923</v>
      </c>
      <c r="N161" s="223"/>
      <c r="O161" s="568">
        <f>+ROUND(+F161+I161+L161,0)</f>
        <v>577353</v>
      </c>
      <c r="P161" s="569">
        <f>+ROUND(+G161+J161+M161,0)</f>
        <v>521923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31.03.2024 г.</v>
      </c>
      <c r="G162" s="553">
        <f>+G11</f>
        <v>2023</v>
      </c>
      <c r="I162" s="591" t="str">
        <f>+I11</f>
        <v>31.03.2024 г.</v>
      </c>
      <c r="J162" s="555">
        <f>+J11</f>
        <v>2023</v>
      </c>
      <c r="K162" s="11"/>
      <c r="L162" s="592" t="str">
        <f>+L11</f>
        <v>31.03.2024 г.</v>
      </c>
      <c r="M162" s="558">
        <f>+M11</f>
        <v>2023</v>
      </c>
      <c r="N162" s="11"/>
      <c r="O162" s="593" t="str">
        <f>+O11</f>
        <v>31.03.2024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800">
        <f>+IF(F171&gt;0,"БЮДЖЕТ",0)</f>
        <v>0</v>
      </c>
      <c r="G170" s="800"/>
      <c r="I170" s="800">
        <f>+IF(I171&gt;0,"СЕС",0)</f>
        <v>0</v>
      </c>
      <c r="J170" s="800"/>
      <c r="K170" s="11"/>
      <c r="L170" s="800">
        <f>+IF(L171&gt;0,"ДСД",0)</f>
        <v>0</v>
      </c>
      <c r="M170" s="800"/>
      <c r="N170" s="11"/>
      <c r="O170" s="800">
        <f>+IF(O171&gt;0,"Общо (Б-т + СЕС + ДСД)",0)</f>
        <v>0</v>
      </c>
      <c r="P170" s="800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800">
        <f>+COUNTIF(F168:G168,"&lt;&gt;0")</f>
        <v>0</v>
      </c>
      <c r="G171" s="800"/>
      <c r="I171" s="800">
        <f>+COUNTIF(I168:J168,"&lt;&gt;0")</f>
        <v>0</v>
      </c>
      <c r="J171" s="800"/>
      <c r="K171" s="11"/>
      <c r="L171" s="800">
        <f>+COUNTIF(L168:M168,"&lt;&gt;0")</f>
        <v>0</v>
      </c>
      <c r="M171" s="800"/>
      <c r="N171" s="11"/>
      <c r="O171" s="800">
        <f>+COUNTIF(O168:P168,"&lt;&gt;0")</f>
        <v>0</v>
      </c>
      <c r="P171" s="800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9">
        <f>+IF(O174&gt;0,"ВСИЧКО: Б-т + СЕС + ДСД + Общо",0)</f>
        <v>0</v>
      </c>
      <c r="P173" s="799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9">
        <f>+SUM(F171:P171)</f>
        <v>0</v>
      </c>
      <c r="P174" s="799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L170:M170"/>
    <mergeCell ref="I170:J170"/>
    <mergeCell ref="F170:G170"/>
    <mergeCell ref="F171:G171"/>
    <mergeCell ref="I171:J171"/>
    <mergeCell ref="L171:M171"/>
    <mergeCell ref="R129:T129"/>
    <mergeCell ref="R112:T112"/>
    <mergeCell ref="R126:T126"/>
    <mergeCell ref="R128:T128"/>
    <mergeCell ref="O173:P173"/>
    <mergeCell ref="O174:P174"/>
    <mergeCell ref="O170:P170"/>
    <mergeCell ref="O171:P17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89:T89"/>
    <mergeCell ref="R90:T90"/>
    <mergeCell ref="R91:T91"/>
    <mergeCell ref="R93:T93"/>
    <mergeCell ref="R94:T94"/>
    <mergeCell ref="R95:T95"/>
    <mergeCell ref="R96:T96"/>
    <mergeCell ref="R97:T97"/>
    <mergeCell ref="R99:T99"/>
    <mergeCell ref="R100:T100"/>
    <mergeCell ref="R101:T101"/>
    <mergeCell ref="R103:T103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D6:L6"/>
    <mergeCell ref="D5:L5"/>
    <mergeCell ref="R16:T16"/>
    <mergeCell ref="R23:T23"/>
    <mergeCell ref="R24:T24"/>
    <mergeCell ref="R25:T25"/>
    <mergeCell ref="R18:T18"/>
    <mergeCell ref="R19:T19"/>
    <mergeCell ref="R20:T20"/>
    <mergeCell ref="R21:T21"/>
    <mergeCell ref="R17:T17"/>
    <mergeCell ref="B84:D84"/>
    <mergeCell ref="B135:D135"/>
    <mergeCell ref="R10:T10"/>
    <mergeCell ref="R11:T11"/>
    <mergeCell ref="R15:T15"/>
    <mergeCell ref="R27:T27"/>
    <mergeCell ref="R28:T28"/>
    <mergeCell ref="R29:T29"/>
    <mergeCell ref="R22:T22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2:F2"/>
    <mergeCell ref="R6:T6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01" t="str">
        <f>+'Cash-Flow-2024-Leva'!B1:F1</f>
        <v>ДЪРЖАВЕН ФОНД "ЗЕМЕДЕЛИЕ"</v>
      </c>
      <c r="C1" s="802"/>
      <c r="D1" s="802"/>
      <c r="E1" s="802"/>
      <c r="F1" s="803"/>
      <c r="G1" s="434" t="s">
        <v>244</v>
      </c>
      <c r="H1" s="117"/>
      <c r="I1" s="804">
        <f>+'Cash-Flow-2024-Leva'!I1:J1</f>
        <v>121100421</v>
      </c>
      <c r="J1" s="805"/>
      <c r="K1" s="435"/>
      <c r="L1" s="436" t="s">
        <v>245</v>
      </c>
      <c r="M1" s="437">
        <f>+'Cash-Flow-2024-Leva'!M1</f>
        <v>8400</v>
      </c>
      <c r="N1" s="435"/>
      <c r="O1" s="436" t="s">
        <v>239</v>
      </c>
      <c r="P1" s="447" t="str">
        <f>+'Cash-Flow-2024-Leva'!P1</f>
        <v>02/8187207</v>
      </c>
      <c r="Q1" s="440"/>
      <c r="R1" s="444" t="s">
        <v>233</v>
      </c>
      <c r="S1" s="806">
        <f>+'Cash-Flow-2024-Leva'!$S$1</f>
        <v>0</v>
      </c>
      <c r="T1" s="80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08" t="s">
        <v>249</v>
      </c>
      <c r="C2" s="809"/>
      <c r="D2" s="809"/>
      <c r="E2" s="809"/>
      <c r="F2" s="81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11" t="str">
        <f>+'Cash-Flow-2024-Leva'!B3:F3</f>
        <v>[Седалище и адрес]</v>
      </c>
      <c r="C3" s="812"/>
      <c r="D3" s="812"/>
      <c r="E3" s="812"/>
      <c r="F3" s="813"/>
      <c r="G3" s="441" t="s">
        <v>238</v>
      </c>
      <c r="H3" s="814" t="str">
        <f>+'Cash-Flow-2024-Leva'!H3</f>
        <v>www.dfz.bg</v>
      </c>
      <c r="I3" s="815"/>
      <c r="J3" s="815"/>
      <c r="K3" s="816"/>
      <c r="L3" s="51" t="s">
        <v>246</v>
      </c>
      <c r="M3" s="817" t="str">
        <f>+'Cash-Flow-2024-Leva'!M3:P3</f>
        <v>dfz@dfz.bg</v>
      </c>
      <c r="N3" s="818"/>
      <c r="O3" s="818"/>
      <c r="P3" s="81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709">
        <f>+'Cash-Flow-2024-Leva'!B5</f>
        <v>0</v>
      </c>
      <c r="C5" s="709"/>
      <c r="D5" s="822" t="s">
        <v>243</v>
      </c>
      <c r="E5" s="822"/>
      <c r="F5" s="822"/>
      <c r="G5" s="822"/>
      <c r="H5" s="822"/>
      <c r="I5" s="822"/>
      <c r="J5" s="822"/>
      <c r="K5" s="822"/>
      <c r="L5" s="822"/>
      <c r="M5" s="39"/>
      <c r="N5" s="39"/>
      <c r="O5" s="53" t="s">
        <v>17</v>
      </c>
      <c r="P5" s="445">
        <f>+'Cash-Flow-2024-Leva'!P5</f>
        <v>2024</v>
      </c>
      <c r="Q5" s="39"/>
      <c r="R5" s="824" t="s">
        <v>180</v>
      </c>
      <c r="S5" s="824"/>
      <c r="T5" s="824"/>
      <c r="U5" s="6"/>
    </row>
    <row r="6" spans="1:28" s="3" customFormat="1" ht="17.25" customHeight="1">
      <c r="A6" s="6"/>
      <c r="B6" s="823">
        <f>+'Cash-Flow-2024-Leva'!B6</f>
        <v>0</v>
      </c>
      <c r="C6" s="823"/>
      <c r="D6" s="822" t="s">
        <v>242</v>
      </c>
      <c r="E6" s="822"/>
      <c r="F6" s="822"/>
      <c r="G6" s="822"/>
      <c r="H6" s="822"/>
      <c r="I6" s="822"/>
      <c r="J6" s="822"/>
      <c r="K6" s="822"/>
      <c r="L6" s="822"/>
      <c r="M6" s="42"/>
      <c r="N6" s="5"/>
      <c r="O6" s="6"/>
      <c r="P6" s="6"/>
      <c r="Q6" s="1"/>
      <c r="R6" s="825">
        <f>+P4</f>
        <v>0</v>
      </c>
      <c r="S6" s="825"/>
      <c r="T6" s="82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26" t="str">
        <f>+B1</f>
        <v>ДЪРЖАВЕН ФОНД "ЗЕМЕДЕЛИЕ"</v>
      </c>
      <c r="E8" s="826"/>
      <c r="F8" s="826"/>
      <c r="G8" s="826"/>
      <c r="H8" s="826"/>
      <c r="I8" s="826"/>
      <c r="J8" s="826"/>
      <c r="K8" s="826"/>
      <c r="L8" s="826"/>
      <c r="M8" s="442" t="s">
        <v>247</v>
      </c>
      <c r="N8" s="5"/>
      <c r="O8" s="594" t="str">
        <f>+'Cash-Flow-2024-Leva'!O8</f>
        <v>31.03.2024 г.</v>
      </c>
      <c r="P8" s="443" t="s">
        <v>8</v>
      </c>
      <c r="Q8" s="1"/>
      <c r="R8" s="827">
        <f>+P5</f>
        <v>2024</v>
      </c>
      <c r="S8" s="828"/>
      <c r="T8" s="82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31.03.2024 г.</v>
      </c>
      <c r="G11" s="392">
        <f>+'Cash-Flow-2024-Leva'!G11</f>
        <v>2023</v>
      </c>
      <c r="H11" s="5"/>
      <c r="I11" s="586" t="str">
        <f>+O8</f>
        <v>31.03.2024 г.</v>
      </c>
      <c r="J11" s="393">
        <f>+'Cash-Flow-2024-Leva'!J11</f>
        <v>2023</v>
      </c>
      <c r="K11" s="5"/>
      <c r="L11" s="587" t="str">
        <f>+O8</f>
        <v>31.03.2024 г.</v>
      </c>
      <c r="M11" s="394">
        <f>+'Cash-Flow-2024-Leva'!M11</f>
        <v>2023</v>
      </c>
      <c r="N11" s="458"/>
      <c r="O11" s="588" t="str">
        <f>+O8</f>
        <v>31.03.2024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0</v>
      </c>
      <c r="G16" s="263">
        <f>+'Cash-Flow-2024-Leva'!G16/1000</f>
        <v>0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0</v>
      </c>
      <c r="P16" s="380">
        <f t="shared" si="1"/>
        <v>0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115.226</v>
      </c>
      <c r="G18" s="251">
        <f>+'Cash-Flow-2024-Leva'!G18/1000</f>
        <v>957.774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115.226</v>
      </c>
      <c r="P18" s="374">
        <f t="shared" si="1"/>
        <v>957.774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0</v>
      </c>
      <c r="G19" s="274">
        <f>+'Cash-Flow-2024-Leva'!G19/1000</f>
        <v>0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0</v>
      </c>
      <c r="P19" s="408">
        <f t="shared" si="1"/>
        <v>0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4.56</v>
      </c>
      <c r="G20" s="274">
        <f>+'Cash-Flow-2024-Leva'!G20/1000</f>
        <v>9.731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4.56</v>
      </c>
      <c r="P20" s="408">
        <f t="shared" si="1"/>
        <v>9.731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2.601</v>
      </c>
      <c r="G22" s="274">
        <f>+'Cash-Flow-2024-Leva'!G22/1000</f>
        <v>63.909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2.601</v>
      </c>
      <c r="P22" s="408">
        <f t="shared" si="1"/>
        <v>63.909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357.339</v>
      </c>
      <c r="G24" s="263">
        <f>+'Cash-Flow-2024-Leva'!G24/1000</f>
        <v>310.262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357.339</v>
      </c>
      <c r="P24" s="380">
        <f t="shared" si="1"/>
        <v>310.262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479.726</v>
      </c>
      <c r="G25" s="231">
        <f>+SUM(G15,G16,G18,G19,G20,G21,G22,G23,G24)</f>
        <v>1341.676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479.726</v>
      </c>
      <c r="P25" s="359">
        <f>+SUM(P15,P16,P18,P19,P20,P21,P22,P23,P24)</f>
        <v>1341.676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0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0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0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0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-501.51</v>
      </c>
      <c r="G37" s="231">
        <f>+'Cash-Flow-2024-Leva'!G37/1000</f>
        <v>-1284.947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-501.51</v>
      </c>
      <c r="P37" s="359">
        <f t="shared" si="3"/>
        <v>-1284.947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-0.76</v>
      </c>
      <c r="G38" s="276">
        <f>+'Cash-Flow-2024-Leva'!G38/1000</f>
        <v>-3.659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-0.76</v>
      </c>
      <c r="P38" s="409">
        <f t="shared" si="3"/>
        <v>-3.659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0</v>
      </c>
      <c r="G39" s="278">
        <f>+'Cash-Flow-2024-Leva'!G39/1000</f>
        <v>-246.282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0</v>
      </c>
      <c r="P39" s="410">
        <f t="shared" si="3"/>
        <v>-246.282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0.25</v>
      </c>
      <c r="G42" s="231">
        <f>+'Cash-Flow-2024-Leva'!G42/1000</f>
        <v>49.795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0.25</v>
      </c>
      <c r="P42" s="359">
        <f>+G42+J42+M42</f>
        <v>49.795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0</v>
      </c>
      <c r="J44" s="251">
        <f>+'Cash-Flow-2024-Leva'!J44/1000</f>
        <v>0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0</v>
      </c>
      <c r="P44" s="374">
        <f t="shared" si="4"/>
        <v>0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0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0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0</v>
      </c>
      <c r="G47" s="263">
        <f>+'Cash-Flow-2024-Leva'!G47/1000</f>
        <v>0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0</v>
      </c>
      <c r="P47" s="380">
        <f t="shared" si="4"/>
        <v>0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0</v>
      </c>
      <c r="G48" s="231">
        <f>+SUM(G44:G47)</f>
        <v>0</v>
      </c>
      <c r="H48" s="273"/>
      <c r="I48" s="232">
        <f>+SUM(I44:I47)</f>
        <v>0</v>
      </c>
      <c r="J48" s="231">
        <f>+SUM(J44:J47)</f>
        <v>0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0</v>
      </c>
      <c r="P48" s="359">
        <f>+SUM(P44:P47)</f>
        <v>0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-21.533999999999992</v>
      </c>
      <c r="G50" s="253">
        <f>+G25+G30+G37+G42+G48</f>
        <v>106.52400000000004</v>
      </c>
      <c r="H50" s="273"/>
      <c r="I50" s="254">
        <f>+I25+I30+I37+I42+I48</f>
        <v>0</v>
      </c>
      <c r="J50" s="253">
        <f>+J25+J30+J37+J42+J48</f>
        <v>0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-21.533999999999992</v>
      </c>
      <c r="P50" s="376">
        <f>+P25+P30+P37+P42+P48</f>
        <v>106.52400000000004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4588.611</v>
      </c>
      <c r="G53" s="224">
        <f>+'Cash-Flow-2024-Leva'!G53/1000</f>
        <v>22730.683</v>
      </c>
      <c r="H53" s="273"/>
      <c r="I53" s="234">
        <f>+'Cash-Flow-2024-Leva'!I53/1000</f>
        <v>0</v>
      </c>
      <c r="J53" s="224">
        <f>+'Cash-Flow-2024-Leva'!J53/1000</f>
        <v>0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4588.611</v>
      </c>
      <c r="P53" s="355">
        <f t="shared" si="5"/>
        <v>22730.683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45.451</v>
      </c>
      <c r="G54" s="263">
        <f>+'Cash-Flow-2024-Leva'!G54/1000</f>
        <v>225.896</v>
      </c>
      <c r="H54" s="273"/>
      <c r="I54" s="264">
        <f>+'Cash-Flow-2024-Leva'!I54/1000</f>
        <v>0</v>
      </c>
      <c r="J54" s="263">
        <f>+'Cash-Flow-2024-Leva'!J54/1000</f>
        <v>0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45.451</v>
      </c>
      <c r="P54" s="380">
        <f t="shared" si="5"/>
        <v>225.896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108.011</v>
      </c>
      <c r="G55" s="263">
        <f>+'Cash-Flow-2024-Leva'!G55/1000</f>
        <v>475.005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108.011</v>
      </c>
      <c r="P55" s="380">
        <f t="shared" si="5"/>
        <v>475.005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11585.164</v>
      </c>
      <c r="G56" s="263">
        <f>+'Cash-Flow-2024-Leva'!G56/1000</f>
        <v>44207.796</v>
      </c>
      <c r="H56" s="273"/>
      <c r="I56" s="264">
        <f>+'Cash-Flow-2024-Leva'!I56/1000</f>
        <v>4113.433</v>
      </c>
      <c r="J56" s="263">
        <f>+'Cash-Flow-2024-Leva'!J56/1000</f>
        <v>13937.761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15698.597000000002</v>
      </c>
      <c r="P56" s="380">
        <f t="shared" si="5"/>
        <v>58145.557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3458.483</v>
      </c>
      <c r="G57" s="263">
        <f>+'Cash-Flow-2024-Leva'!G57/1000</f>
        <v>13527.088</v>
      </c>
      <c r="H57" s="273"/>
      <c r="I57" s="264">
        <f>+'Cash-Flow-2024-Leva'!I57/1000</f>
        <v>802.162</v>
      </c>
      <c r="J57" s="263">
        <f>+'Cash-Flow-2024-Leva'!J57/1000</f>
        <v>2942.116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4260.645</v>
      </c>
      <c r="P57" s="380">
        <f t="shared" si="5"/>
        <v>16469.203999999998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19785.72</v>
      </c>
      <c r="G58" s="257">
        <f>+SUM(G53:G57)</f>
        <v>81166.46800000001</v>
      </c>
      <c r="H58" s="273"/>
      <c r="I58" s="258">
        <f>+SUM(I53:I57)</f>
        <v>4915.595</v>
      </c>
      <c r="J58" s="257">
        <f>+SUM(J53:J57)</f>
        <v>16879.877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24701.315000000002</v>
      </c>
      <c r="P58" s="378">
        <f>+SUM(P53:P57)</f>
        <v>98046.345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224.262</v>
      </c>
      <c r="G61" s="263">
        <f>+'Cash-Flow-2024-Leva'!G61/1000</f>
        <v>6176.123</v>
      </c>
      <c r="H61" s="273"/>
      <c r="I61" s="264">
        <f>+'Cash-Flow-2024-Leva'!I61/1000</f>
        <v>0</v>
      </c>
      <c r="J61" s="263">
        <f>+'Cash-Flow-2024-Leva'!J61/1000</f>
        <v>0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224.262</v>
      </c>
      <c r="P61" s="380">
        <f t="shared" si="6"/>
        <v>6176.123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208.98</v>
      </c>
      <c r="G62" s="263">
        <f>+'Cash-Flow-2024-Leva'!G62/1000</f>
        <v>321.858</v>
      </c>
      <c r="H62" s="273"/>
      <c r="I62" s="264">
        <f>+'Cash-Flow-2024-Leva'!I62/1000</f>
        <v>0</v>
      </c>
      <c r="J62" s="263">
        <f>+'Cash-Flow-2024-Leva'!J62/1000</f>
        <v>0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208.98</v>
      </c>
      <c r="P62" s="380">
        <f t="shared" si="6"/>
        <v>321.858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433.24199999999996</v>
      </c>
      <c r="G65" s="257">
        <f>+SUM(G60:G63)</f>
        <v>6497.981</v>
      </c>
      <c r="H65" s="273"/>
      <c r="I65" s="258">
        <f>+SUM(I60:I63)</f>
        <v>0</v>
      </c>
      <c r="J65" s="257">
        <f>+SUM(J60:J63)</f>
        <v>0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433.24199999999996</v>
      </c>
      <c r="P65" s="378">
        <f>+SUM(P60:P63)</f>
        <v>6497.981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0</v>
      </c>
      <c r="G71" s="224">
        <f>+'Cash-Flow-2024-Leva'!G71/1000</f>
        <v>0</v>
      </c>
      <c r="H71" s="273"/>
      <c r="I71" s="234">
        <f>+'Cash-Flow-2024-Leva'!I71/1000</f>
        <v>0</v>
      </c>
      <c r="J71" s="224">
        <f>+'Cash-Flow-2024-Leva'!J71/1000</f>
        <v>0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0</v>
      </c>
      <c r="P71" s="355">
        <f>+G71+J71+M71</f>
        <v>0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0</v>
      </c>
      <c r="G73" s="257">
        <f>+SUM(G71:G72)</f>
        <v>0</v>
      </c>
      <c r="H73" s="273"/>
      <c r="I73" s="258">
        <f>+SUM(I71:I72)</f>
        <v>0</v>
      </c>
      <c r="J73" s="257">
        <f>+SUM(J71:J72)</f>
        <v>0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0</v>
      </c>
      <c r="P73" s="378">
        <f>+SUM(P71:P72)</f>
        <v>0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77017.957</v>
      </c>
      <c r="G75" s="224">
        <f>+'Cash-Flow-2024-Leva'!G75/1000</f>
        <v>734741.078</v>
      </c>
      <c r="H75" s="273"/>
      <c r="I75" s="234">
        <f>+'Cash-Flow-2024-Leva'!I75/1000</f>
        <v>0</v>
      </c>
      <c r="J75" s="224">
        <f>+'Cash-Flow-2024-Leva'!J75/1000</f>
        <v>0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77017.957</v>
      </c>
      <c r="P75" s="355">
        <f>+G75+J75+M75</f>
        <v>734741.078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20.375</v>
      </c>
      <c r="G76" s="263">
        <f>+'Cash-Flow-2024-Leva'!G76/1000</f>
        <v>7869.261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20.375</v>
      </c>
      <c r="P76" s="380">
        <f>+G76+J76+M76</f>
        <v>7869.261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77038.332</v>
      </c>
      <c r="G77" s="257">
        <f>+SUM(G75:G76)</f>
        <v>742610.339</v>
      </c>
      <c r="H77" s="273"/>
      <c r="I77" s="258">
        <f>+SUM(I75:I76)</f>
        <v>0</v>
      </c>
      <c r="J77" s="257">
        <f>+SUM(J75:J76)</f>
        <v>0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77038.332</v>
      </c>
      <c r="P77" s="378">
        <f>+SUM(P75:P76)</f>
        <v>742610.339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97257.294</v>
      </c>
      <c r="G79" s="268">
        <f>+G58+G65+G69+G73+G77</f>
        <v>830274.7880000001</v>
      </c>
      <c r="H79" s="273"/>
      <c r="I79" s="265">
        <f>+I58+I65+I69+I73+I77</f>
        <v>4915.595</v>
      </c>
      <c r="J79" s="268">
        <f>+J58+J65+J69+J73+J77</f>
        <v>16879.877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102172.889</v>
      </c>
      <c r="P79" s="388">
        <f>+P58+P65+P69+P73+P77</f>
        <v>847154.665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98176.195</v>
      </c>
      <c r="G81" s="251">
        <f>+'Cash-Flow-2024-Leva'!G81/1000</f>
        <v>829025.633</v>
      </c>
      <c r="H81" s="273"/>
      <c r="I81" s="252">
        <f>+'Cash-Flow-2024-Leva'!I81/1000</f>
        <v>4084.735</v>
      </c>
      <c r="J81" s="251">
        <f>+'Cash-Flow-2024-Leva'!J81/1000</f>
        <v>16894.089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102260.93000000001</v>
      </c>
      <c r="P81" s="374">
        <f>+G81+J81+M81</f>
        <v>845919.7220000001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0</v>
      </c>
      <c r="J82" s="263">
        <f>+'Cash-Flow-2024-Leva'!J82/1000</f>
        <v>0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0</v>
      </c>
      <c r="P82" s="380">
        <f>+G82+J82+M82</f>
        <v>0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98176.195</v>
      </c>
      <c r="G83" s="266">
        <f>+G81+G82</f>
        <v>829025.633</v>
      </c>
      <c r="H83" s="273"/>
      <c r="I83" s="267">
        <f>+I81+I82</f>
        <v>4084.735</v>
      </c>
      <c r="J83" s="266">
        <f>+J81+J82</f>
        <v>16894.089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102260.93000000001</v>
      </c>
      <c r="P83" s="383">
        <f>+P81+P82</f>
        <v>845919.7220000001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897.3670000000129</v>
      </c>
      <c r="G85" s="287">
        <f>+G50-G79+G83</f>
        <v>-1142.6310000000522</v>
      </c>
      <c r="H85" s="273"/>
      <c r="I85" s="288">
        <f>+I50-I79+I83</f>
        <v>-830.8600000000001</v>
      </c>
      <c r="J85" s="287">
        <f>+J50-J79+J83</f>
        <v>14.211999999999534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66.50700000001234</v>
      </c>
      <c r="P85" s="385">
        <f>+P50-P79+P83</f>
        <v>-1128.4189999999944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-897.367</v>
      </c>
      <c r="G86" s="289">
        <f>+G103+G122+G129-G134</f>
        <v>1142.6309999999999</v>
      </c>
      <c r="H86" s="273"/>
      <c r="I86" s="290">
        <f>+I103+I122+I129-I134</f>
        <v>830.86</v>
      </c>
      <c r="J86" s="289">
        <f>+J103+J122+J129-J134</f>
        <v>-14.212</v>
      </c>
      <c r="K86" s="273"/>
      <c r="L86" s="290">
        <f>+L103+L122+L129-L134</f>
        <v>-3.197442310920451E-14</v>
      </c>
      <c r="M86" s="289">
        <f>+M103+M122+M129-M134</f>
        <v>0</v>
      </c>
      <c r="N86" s="459"/>
      <c r="O86" s="386">
        <f>+O103+O122+O129-O134</f>
        <v>-66.50699999999999</v>
      </c>
      <c r="P86" s="387">
        <f>+P103+P122+P129-P134</f>
        <v>1128.4189999999999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46.034</v>
      </c>
      <c r="G94" s="263">
        <f>+'Cash-Flow-2024-Leva'!G94/1000</f>
        <v>1133.677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46.034</v>
      </c>
      <c r="P94" s="380">
        <f t="shared" si="7"/>
        <v>1133.677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46.034</v>
      </c>
      <c r="G97" s="231">
        <f>+SUM(G93:G96)</f>
        <v>1133.677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46.034</v>
      </c>
      <c r="P97" s="359">
        <f>+SUM(P93:P96)</f>
        <v>1133.677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0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0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0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0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46.034</v>
      </c>
      <c r="G103" s="253">
        <f>+G91+G97+G101</f>
        <v>1133.677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46.034</v>
      </c>
      <c r="P103" s="376">
        <f>+P91+P97+P101</f>
        <v>1133.677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0.871</v>
      </c>
      <c r="G118" s="224">
        <f>+'Cash-Flow-2024-Leva'!G118/1000</f>
        <v>-2.624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20.816</v>
      </c>
      <c r="M118" s="224">
        <f>+'Cash-Flow-2024-Leva'!M118/1000</f>
        <v>79.915</v>
      </c>
      <c r="N118" s="459"/>
      <c r="O118" s="362">
        <f>+F118+I118+L118</f>
        <v>21.686999999999998</v>
      </c>
      <c r="P118" s="355">
        <f>+G118+J118+M118</f>
        <v>77.29100000000001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0.871</v>
      </c>
      <c r="G120" s="257">
        <f>+SUM(G118:G119)</f>
        <v>-2.624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20.816</v>
      </c>
      <c r="M120" s="257">
        <f>+SUM(M118:M119)</f>
        <v>79.915</v>
      </c>
      <c r="N120" s="459"/>
      <c r="O120" s="377">
        <f>+SUM(O118:O119)</f>
        <v>21.686999999999998</v>
      </c>
      <c r="P120" s="378">
        <f>+SUM(P118:P119)</f>
        <v>77.29100000000001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0.871</v>
      </c>
      <c r="G122" s="268">
        <f>+G108+G112+G116+G120</f>
        <v>-2.624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20.816</v>
      </c>
      <c r="M122" s="268">
        <f>+M108+M112+M116+M120</f>
        <v>79.915</v>
      </c>
      <c r="N122" s="459"/>
      <c r="O122" s="381">
        <f>+O108+O112+O116+O120</f>
        <v>21.686999999999998</v>
      </c>
      <c r="P122" s="388">
        <f>+P108+P112+P116+P120</f>
        <v>77.29100000000001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-0.454</v>
      </c>
      <c r="G125" s="263">
        <f>+'Cash-Flow-2024-Leva'!G125/1000</f>
        <v>9.955</v>
      </c>
      <c r="H125" s="273"/>
      <c r="I125" s="264">
        <f>+'Cash-Flow-2024-Leva'!I125/1000</f>
        <v>0</v>
      </c>
      <c r="J125" s="263">
        <f>+'Cash-Flow-2024-Leva'!J125/1000</f>
        <v>0</v>
      </c>
      <c r="K125" s="273"/>
      <c r="L125" s="264">
        <f>+'Cash-Flow-2024-Leva'!L125/1000</f>
        <v>0</v>
      </c>
      <c r="M125" s="263">
        <f>+'Cash-Flow-2024-Leva'!M125/1000</f>
        <v>0</v>
      </c>
      <c r="N125" s="459"/>
      <c r="O125" s="357">
        <f t="shared" si="8"/>
        <v>-0.454</v>
      </c>
      <c r="P125" s="380">
        <f t="shared" si="8"/>
        <v>9.955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-909.204</v>
      </c>
      <c r="G126" s="263">
        <f>+'Cash-Flow-2024-Leva'!G126/1000</f>
        <v>-57.273</v>
      </c>
      <c r="H126" s="273"/>
      <c r="I126" s="264">
        <f>+'Cash-Flow-2024-Leva'!I126/1000</f>
        <v>830.86</v>
      </c>
      <c r="J126" s="263">
        <f>+'Cash-Flow-2024-Leva'!J126/1000</f>
        <v>-14.212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-78.34399999999994</v>
      </c>
      <c r="P126" s="380">
        <f t="shared" si="8"/>
        <v>-71.485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-909.6579999999999</v>
      </c>
      <c r="G129" s="266">
        <f>+SUM(G124,G125,G126,G128)</f>
        <v>-47.318000000000005</v>
      </c>
      <c r="H129" s="273"/>
      <c r="I129" s="267">
        <f>+SUM(I124,I125,I126,I128)</f>
        <v>830.86</v>
      </c>
      <c r="J129" s="266">
        <f>+SUM(J124,J125,J126,J128)</f>
        <v>-14.212</v>
      </c>
      <c r="K129" s="273"/>
      <c r="L129" s="267">
        <f>+SUM(L124,L125,L126,L128)</f>
        <v>0</v>
      </c>
      <c r="M129" s="266">
        <f>+SUM(M124,M125,M126,M128)</f>
        <v>0</v>
      </c>
      <c r="N129" s="459"/>
      <c r="O129" s="382">
        <f>+SUM(O124,O125,O126,O128)</f>
        <v>-78.79799999999993</v>
      </c>
      <c r="P129" s="383">
        <f>+SUM(P124,P125,P126,P128)</f>
        <v>-61.53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0</v>
      </c>
      <c r="G131" s="251">
        <f>+'Cash-Flow-2024-Leva'!G131/1000</f>
        <v>58.896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521.923</v>
      </c>
      <c r="M131" s="251">
        <f>+'Cash-Flow-2024-Leva'!M131/1000</f>
        <v>442.008</v>
      </c>
      <c r="N131" s="459"/>
      <c r="O131" s="361">
        <f aca="true" t="shared" si="9" ref="O131:P133">+F131+I131+L131</f>
        <v>521.923</v>
      </c>
      <c r="P131" s="374">
        <f t="shared" si="9"/>
        <v>500.904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0</v>
      </c>
      <c r="G132" s="263">
        <f>+'Cash-Flow-2024-Leva'!G132/1000</f>
        <v>0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</v>
      </c>
      <c r="P132" s="380">
        <f t="shared" si="9"/>
        <v>0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34.614</v>
      </c>
      <c r="G133" s="263">
        <f>+'Cash-Flow-2024-Leva'!G133/1000</f>
        <v>0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542.739</v>
      </c>
      <c r="M133" s="263">
        <f>+'Cash-Flow-2024-Leva'!M133/1000</f>
        <v>521.923</v>
      </c>
      <c r="N133" s="459"/>
      <c r="O133" s="357">
        <f t="shared" si="9"/>
        <v>577.3530000000001</v>
      </c>
      <c r="P133" s="380">
        <f t="shared" si="9"/>
        <v>521.923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34.614</v>
      </c>
      <c r="G134" s="271">
        <f>+G133-G131-G132</f>
        <v>-58.896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20.81600000000003</v>
      </c>
      <c r="M134" s="271">
        <f>+M133-M131-M132</f>
        <v>79.91500000000002</v>
      </c>
      <c r="N134" s="459"/>
      <c r="O134" s="390">
        <f>+O133-O131-O132</f>
        <v>55.430000000000064</v>
      </c>
      <c r="P134" s="391">
        <f>+P133-P131-P132</f>
        <v>21.019000000000005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34.614</v>
      </c>
      <c r="G142" s="271">
        <f>+G134+G140</f>
        <v>-58.896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20.81600000000003</v>
      </c>
      <c r="M142" s="533">
        <f>+M134+M140</f>
        <v>79.91500000000002</v>
      </c>
      <c r="N142" s="459"/>
      <c r="O142" s="546">
        <f>+O134+O140</f>
        <v>55.430000000000064</v>
      </c>
      <c r="P142" s="547">
        <f>+P134+P140</f>
        <v>21.019000000000005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24042024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B135:D135"/>
    <mergeCell ref="B84:D84"/>
    <mergeCell ref="D5:L5"/>
    <mergeCell ref="B5:C5"/>
    <mergeCell ref="B6:C6"/>
    <mergeCell ref="R5:T5"/>
    <mergeCell ref="D6:L6"/>
    <mergeCell ref="R6:T6"/>
    <mergeCell ref="D8:L8"/>
    <mergeCell ref="R8:T8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Anastasiya Ivanova Solenkova-Kyurkchiyska</cp:lastModifiedBy>
  <cp:lastPrinted>2024-04-24T12:54:52Z</cp:lastPrinted>
  <dcterms:created xsi:type="dcterms:W3CDTF">2015-12-01T07:17:04Z</dcterms:created>
  <dcterms:modified xsi:type="dcterms:W3CDTF">2024-04-26T09:45:06Z</dcterms:modified>
  <cp:category/>
  <cp:version/>
  <cp:contentType/>
  <cp:contentStatus/>
</cp:coreProperties>
</file>