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MESECHEN\IT\"/>
    </mc:Choice>
  </mc:AlternateContent>
  <xr:revisionPtr revIDLastSave="0" documentId="8_{13D59862-2994-4879-B943-CCFF54720BC6}"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2">OTCHET!$A$1:$J$976</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E944" i="3"/>
  <c r="K943" i="3"/>
  <c r="K942" i="3"/>
  <c r="F941" i="3"/>
  <c r="E941" i="3"/>
  <c r="E938" i="3"/>
  <c r="B937" i="3"/>
  <c r="F936" i="3"/>
  <c r="B934" i="3"/>
  <c r="F933" i="3"/>
  <c r="E933" i="3"/>
  <c r="B933" i="3"/>
  <c r="D927" i="3"/>
  <c r="K926" i="3"/>
  <c r="K925" i="3"/>
  <c r="K924" i="3"/>
  <c r="F923" i="3"/>
  <c r="K923" i="3"/>
  <c r="K922" i="3"/>
  <c r="F921" i="3"/>
  <c r="K921" i="3"/>
  <c r="F920" i="3"/>
  <c r="K920" i="3"/>
  <c r="F919" i="3"/>
  <c r="K919" i="3"/>
  <c r="J918" i="3"/>
  <c r="I918" i="3"/>
  <c r="H918" i="3"/>
  <c r="G918" i="3"/>
  <c r="E918" i="3"/>
  <c r="F917" i="3"/>
  <c r="K917" i="3"/>
  <c r="K916" i="3"/>
  <c r="F916" i="3"/>
  <c r="F915" i="3"/>
  <c r="K915" i="3"/>
  <c r="K914" i="3"/>
  <c r="F914" i="3"/>
  <c r="F913" i="3"/>
  <c r="J913" i="3"/>
  <c r="I913" i="3"/>
  <c r="H913" i="3"/>
  <c r="G913" i="3"/>
  <c r="E913" i="3"/>
  <c r="F912" i="3"/>
  <c r="K912" i="3"/>
  <c r="F911" i="3"/>
  <c r="K911" i="3"/>
  <c r="K910" i="3"/>
  <c r="F910" i="3"/>
  <c r="J909" i="3"/>
  <c r="I909" i="3"/>
  <c r="H909" i="3"/>
  <c r="G909" i="3"/>
  <c r="F909" i="3"/>
  <c r="E909" i="3"/>
  <c r="F908" i="3"/>
  <c r="K908" i="3"/>
  <c r="K907" i="3"/>
  <c r="F907" i="3"/>
  <c r="F906" i="3"/>
  <c r="K906" i="3"/>
  <c r="K905" i="3"/>
  <c r="F905" i="3"/>
  <c r="F904" i="3"/>
  <c r="K904" i="3"/>
  <c r="K903" i="3"/>
  <c r="F903" i="3"/>
  <c r="F902" i="3"/>
  <c r="F901" i="3"/>
  <c r="J901" i="3"/>
  <c r="I901" i="3"/>
  <c r="H901" i="3"/>
  <c r="G901" i="3"/>
  <c r="K901" i="3"/>
  <c r="E901" i="3"/>
  <c r="F900" i="3"/>
  <c r="K900" i="3"/>
  <c r="K899" i="3"/>
  <c r="F899" i="3"/>
  <c r="F898" i="3"/>
  <c r="F897" i="3"/>
  <c r="J897" i="3"/>
  <c r="I897" i="3"/>
  <c r="H897" i="3"/>
  <c r="G897" i="3"/>
  <c r="E897" i="3"/>
  <c r="K896" i="3"/>
  <c r="F896" i="3"/>
  <c r="F895" i="3"/>
  <c r="K895" i="3"/>
  <c r="F894" i="3"/>
  <c r="K894" i="3"/>
  <c r="F893" i="3"/>
  <c r="K893" i="3"/>
  <c r="K892" i="3"/>
  <c r="F892" i="3"/>
  <c r="F891" i="3"/>
  <c r="J890" i="3"/>
  <c r="I890" i="3"/>
  <c r="H890" i="3"/>
  <c r="G890" i="3"/>
  <c r="E890" i="3"/>
  <c r="F889" i="3"/>
  <c r="K889" i="3"/>
  <c r="K888" i="3"/>
  <c r="F888" i="3"/>
  <c r="F887" i="3"/>
  <c r="K887" i="3"/>
  <c r="K886" i="3"/>
  <c r="F886" i="3"/>
  <c r="F885" i="3"/>
  <c r="K885" i="3"/>
  <c r="K884" i="3"/>
  <c r="F884" i="3"/>
  <c r="J883" i="3"/>
  <c r="I883" i="3"/>
  <c r="H883" i="3"/>
  <c r="G883" i="3"/>
  <c r="E883" i="3"/>
  <c r="F882" i="3"/>
  <c r="K882" i="3"/>
  <c r="K881" i="3"/>
  <c r="F881" i="3"/>
  <c r="F880" i="3"/>
  <c r="K880" i="3"/>
  <c r="F879" i="3"/>
  <c r="K879" i="3"/>
  <c r="F878" i="3"/>
  <c r="K878" i="3"/>
  <c r="F877" i="3"/>
  <c r="K877" i="3"/>
  <c r="F876" i="3"/>
  <c r="K876" i="3"/>
  <c r="F875" i="3"/>
  <c r="J874" i="3"/>
  <c r="I874" i="3"/>
  <c r="H874" i="3"/>
  <c r="G874" i="3"/>
  <c r="E874" i="3"/>
  <c r="K873" i="3"/>
  <c r="F873" i="3"/>
  <c r="F872" i="3"/>
  <c r="K872" i="3"/>
  <c r="F871" i="3"/>
  <c r="K871" i="3"/>
  <c r="F870" i="3"/>
  <c r="K870" i="3"/>
  <c r="K869" i="3"/>
  <c r="F869" i="3"/>
  <c r="F868" i="3"/>
  <c r="K868" i="3"/>
  <c r="F867" i="3"/>
  <c r="K867" i="3"/>
  <c r="F866" i="3"/>
  <c r="J865" i="3"/>
  <c r="I865" i="3"/>
  <c r="H865" i="3"/>
  <c r="G865" i="3"/>
  <c r="E865" i="3"/>
  <c r="F864" i="3"/>
  <c r="K864" i="3"/>
  <c r="F863" i="3"/>
  <c r="K863" i="3"/>
  <c r="F862" i="3"/>
  <c r="K862" i="3"/>
  <c r="J861" i="3"/>
  <c r="I861" i="3"/>
  <c r="H861" i="3"/>
  <c r="G861" i="3"/>
  <c r="E861" i="3"/>
  <c r="F860" i="3"/>
  <c r="K860" i="3"/>
  <c r="F859" i="3"/>
  <c r="K859" i="3"/>
  <c r="K858" i="3"/>
  <c r="F858" i="3"/>
  <c r="F857" i="3"/>
  <c r="K857" i="3"/>
  <c r="F856" i="3"/>
  <c r="J855" i="3"/>
  <c r="I855" i="3"/>
  <c r="H855" i="3"/>
  <c r="G855" i="3"/>
  <c r="E855" i="3"/>
  <c r="F854" i="3"/>
  <c r="K854" i="3"/>
  <c r="K853" i="3"/>
  <c r="F853" i="3"/>
  <c r="F852" i="3"/>
  <c r="K852" i="3"/>
  <c r="F851" i="3"/>
  <c r="K851" i="3"/>
  <c r="F850" i="3"/>
  <c r="J849" i="3"/>
  <c r="I849" i="3"/>
  <c r="H849" i="3"/>
  <c r="G849" i="3"/>
  <c r="E849" i="3"/>
  <c r="F848" i="3"/>
  <c r="K848" i="3"/>
  <c r="K847" i="3"/>
  <c r="F847" i="3"/>
  <c r="F846" i="3"/>
  <c r="F845" i="3"/>
  <c r="K845" i="3"/>
  <c r="J845" i="3"/>
  <c r="I845" i="3"/>
  <c r="H845" i="3"/>
  <c r="G845" i="3"/>
  <c r="E845" i="3"/>
  <c r="K844" i="3"/>
  <c r="F844" i="3"/>
  <c r="K843" i="3"/>
  <c r="F843" i="3"/>
  <c r="K842" i="3"/>
  <c r="F842" i="3"/>
  <c r="K841" i="3"/>
  <c r="F841" i="3"/>
  <c r="K840" i="3"/>
  <c r="F840" i="3"/>
  <c r="K839" i="3"/>
  <c r="F839" i="3"/>
  <c r="K838" i="3"/>
  <c r="F838" i="3"/>
  <c r="K837" i="3"/>
  <c r="F837" i="3"/>
  <c r="K836" i="3"/>
  <c r="F836" i="3"/>
  <c r="K835" i="3"/>
  <c r="F835" i="3"/>
  <c r="F834" i="3"/>
  <c r="K834" i="3"/>
  <c r="K833" i="3"/>
  <c r="F833" i="3"/>
  <c r="F832" i="3"/>
  <c r="K832" i="3"/>
  <c r="K831" i="3"/>
  <c r="F831" i="3"/>
  <c r="K830" i="3"/>
  <c r="F830" i="3"/>
  <c r="K829" i="3"/>
  <c r="F829" i="3"/>
  <c r="K828" i="3"/>
  <c r="F828" i="3"/>
  <c r="F827" i="3"/>
  <c r="J827" i="3"/>
  <c r="I827" i="3"/>
  <c r="H827" i="3"/>
  <c r="G827" i="3"/>
  <c r="E827" i="3"/>
  <c r="F826" i="3"/>
  <c r="K826" i="3"/>
  <c r="F825" i="3"/>
  <c r="K825" i="3"/>
  <c r="F824" i="3"/>
  <c r="K824" i="3"/>
  <c r="F823" i="3"/>
  <c r="K823" i="3"/>
  <c r="F822" i="3"/>
  <c r="K822" i="3"/>
  <c r="F821" i="3"/>
  <c r="K821" i="3"/>
  <c r="F820" i="3"/>
  <c r="K820" i="3"/>
  <c r="C820" i="3"/>
  <c r="K819" i="3"/>
  <c r="F819" i="3"/>
  <c r="J818" i="3"/>
  <c r="I818" i="3"/>
  <c r="H818" i="3"/>
  <c r="G818" i="3"/>
  <c r="E818" i="3"/>
  <c r="F817" i="3"/>
  <c r="K817" i="3"/>
  <c r="F816" i="3"/>
  <c r="K816" i="3"/>
  <c r="F815" i="3"/>
  <c r="K815" i="3"/>
  <c r="F814" i="3"/>
  <c r="K814" i="3"/>
  <c r="F813" i="3"/>
  <c r="K813" i="3"/>
  <c r="J812" i="3"/>
  <c r="I812" i="3"/>
  <c r="H812" i="3"/>
  <c r="G812" i="3"/>
  <c r="F812" i="3"/>
  <c r="E812" i="3"/>
  <c r="F811" i="3"/>
  <c r="K811" i="3"/>
  <c r="F810" i="3"/>
  <c r="K810" i="3"/>
  <c r="J809" i="3"/>
  <c r="I809" i="3"/>
  <c r="H809" i="3"/>
  <c r="H927" i="3"/>
  <c r="G809" i="3"/>
  <c r="E809" i="3"/>
  <c r="C806" i="3"/>
  <c r="L927" i="3"/>
  <c r="E800"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J739" i="3"/>
  <c r="I739" i="3"/>
  <c r="H739" i="3"/>
  <c r="G739" i="3"/>
  <c r="E739" i="3"/>
  <c r="F738" i="3"/>
  <c r="K738" i="3"/>
  <c r="F737" i="3"/>
  <c r="K737" i="3"/>
  <c r="F736" i="3"/>
  <c r="K736" i="3"/>
  <c r="F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K720" i="3"/>
  <c r="F719" i="3"/>
  <c r="F718" i="3"/>
  <c r="J718" i="3"/>
  <c r="I718" i="3"/>
  <c r="H718" i="3"/>
  <c r="G718" i="3"/>
  <c r="E718" i="3"/>
  <c r="K718" i="3"/>
  <c r="F717" i="3"/>
  <c r="K717" i="3"/>
  <c r="F716" i="3"/>
  <c r="K716" i="3"/>
  <c r="K715" i="3"/>
  <c r="F715" i="3"/>
  <c r="F714" i="3"/>
  <c r="K714" i="3"/>
  <c r="F713" i="3"/>
  <c r="K713" i="3"/>
  <c r="F712" i="3"/>
  <c r="J711" i="3"/>
  <c r="I711" i="3"/>
  <c r="H711" i="3"/>
  <c r="G711" i="3"/>
  <c r="E711" i="3"/>
  <c r="F710" i="3"/>
  <c r="K710" i="3"/>
  <c r="K709" i="3"/>
  <c r="F709" i="3"/>
  <c r="F708" i="3"/>
  <c r="K708" i="3"/>
  <c r="F707" i="3"/>
  <c r="K707" i="3"/>
  <c r="F706" i="3"/>
  <c r="K706" i="3"/>
  <c r="F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F694" i="3"/>
  <c r="K694" i="3"/>
  <c r="F693" i="3"/>
  <c r="K693" i="3"/>
  <c r="F692" i="3"/>
  <c r="K692" i="3"/>
  <c r="F691" i="3"/>
  <c r="K691" i="3"/>
  <c r="K690" i="3"/>
  <c r="F690" i="3"/>
  <c r="F689" i="3"/>
  <c r="K689" i="3"/>
  <c r="F688" i="3"/>
  <c r="K688" i="3"/>
  <c r="F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K672" i="3"/>
  <c r="F672" i="3"/>
  <c r="F671" i="3"/>
  <c r="J670" i="3"/>
  <c r="I670" i="3"/>
  <c r="H670" i="3"/>
  <c r="G670" i="3"/>
  <c r="E670" i="3"/>
  <c r="F669" i="3"/>
  <c r="K669" i="3"/>
  <c r="F668" i="3"/>
  <c r="K668" i="3"/>
  <c r="F667" i="3"/>
  <c r="F666"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F647" i="3"/>
  <c r="K647" i="3"/>
  <c r="F646" i="3"/>
  <c r="K646" i="3"/>
  <c r="K645" i="3"/>
  <c r="F645" i="3"/>
  <c r="F644" i="3"/>
  <c r="K644" i="3"/>
  <c r="F643" i="3"/>
  <c r="K643" i="3"/>
  <c r="F642" i="3"/>
  <c r="K642" i="3"/>
  <c r="F641" i="3"/>
  <c r="K641" i="3"/>
  <c r="C641" i="3"/>
  <c r="F640" i="3"/>
  <c r="K640" i="3"/>
  <c r="J639" i="3"/>
  <c r="I639" i="3"/>
  <c r="H639" i="3"/>
  <c r="G639" i="3"/>
  <c r="E639" i="3"/>
  <c r="F638" i="3"/>
  <c r="K638" i="3"/>
  <c r="F637" i="3"/>
  <c r="K637" i="3"/>
  <c r="F636" i="3"/>
  <c r="K636" i="3"/>
  <c r="F635" i="3"/>
  <c r="F634" i="3"/>
  <c r="K634" i="3"/>
  <c r="J633" i="3"/>
  <c r="I633" i="3"/>
  <c r="H633" i="3"/>
  <c r="G633" i="3"/>
  <c r="E633" i="3"/>
  <c r="F632" i="3"/>
  <c r="K632" i="3"/>
  <c r="F631" i="3"/>
  <c r="J630" i="3"/>
  <c r="I630" i="3"/>
  <c r="H630" i="3"/>
  <c r="G630" i="3"/>
  <c r="E630" i="3"/>
  <c r="C627" i="3"/>
  <c r="E621" i="3"/>
  <c r="F619" i="3"/>
  <c r="B617" i="3"/>
  <c r="F616" i="3"/>
  <c r="E616" i="3"/>
  <c r="B616" i="3"/>
  <c r="M85" i="4"/>
  <c r="M84" i="4"/>
  <c r="M83" i="4"/>
  <c r="R83" i="4"/>
  <c r="R84" i="4"/>
  <c r="R85" i="4"/>
  <c r="Q82" i="4"/>
  <c r="P82" i="4"/>
  <c r="O82" i="4"/>
  <c r="N82" i="4"/>
  <c r="L82" i="4"/>
  <c r="P95" i="4"/>
  <c r="N95" i="4"/>
  <c r="L95" i="4"/>
  <c r="R184" i="4"/>
  <c r="P22" i="9"/>
  <c r="B12" i="3"/>
  <c r="F570" i="3"/>
  <c r="K570" i="3"/>
  <c r="E15" i="1"/>
  <c r="B8" i="1"/>
  <c r="F593" i="3"/>
  <c r="P125" i="9"/>
  <c r="P15" i="9"/>
  <c r="R185" i="4"/>
  <c r="R186" i="4"/>
  <c r="R187" i="4"/>
  <c r="M185" i="4"/>
  <c r="L185" i="4"/>
  <c r="E74" i="3"/>
  <c r="E26" i="1"/>
  <c r="F87" i="3"/>
  <c r="F113" i="3"/>
  <c r="K113" i="3"/>
  <c r="F13" i="1"/>
  <c r="F11" i="1"/>
  <c r="M165" i="4"/>
  <c r="L165" i="4"/>
  <c r="M162" i="4"/>
  <c r="L162" i="4"/>
  <c r="L24" i="4"/>
  <c r="C3" i="3"/>
  <c r="L86" i="4"/>
  <c r="R88" i="4"/>
  <c r="M88" i="4"/>
  <c r="R92" i="4"/>
  <c r="M92" i="4"/>
  <c r="P131" i="9"/>
  <c r="P129" i="9"/>
  <c r="I2" i="9"/>
  <c r="C134" i="9"/>
  <c r="P130" i="9"/>
  <c r="P122" i="9"/>
  <c r="P117" i="9"/>
  <c r="P116" i="9"/>
  <c r="P113" i="9"/>
  <c r="P112" i="9"/>
  <c r="P109" i="9"/>
  <c r="P108" i="9"/>
  <c r="P110" i="9"/>
  <c r="P98" i="9"/>
  <c r="P94" i="9"/>
  <c r="P93" i="9"/>
  <c r="P92" i="9"/>
  <c r="P91" i="9"/>
  <c r="P88" i="9"/>
  <c r="P87" i="9"/>
  <c r="P43" i="9"/>
  <c r="P42" i="9"/>
  <c r="P40" i="9"/>
  <c r="P38" i="9"/>
  <c r="P37" i="9"/>
  <c r="P36" i="9"/>
  <c r="P27" i="9"/>
  <c r="P26" i="9"/>
  <c r="P25" i="9"/>
  <c r="P21" i="9"/>
  <c r="P20" i="9"/>
  <c r="P19" i="9"/>
  <c r="P18" i="9"/>
  <c r="P17" i="9"/>
  <c r="P16" i="9"/>
  <c r="L6" i="9"/>
  <c r="J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40" i="4"/>
  <c r="M139" i="4"/>
  <c r="M138" i="4"/>
  <c r="M137" i="4"/>
  <c r="M136" i="4"/>
  <c r="M134" i="4"/>
  <c r="M135" i="4"/>
  <c r="M133" i="4"/>
  <c r="M132" i="4"/>
  <c r="M130" i="4"/>
  <c r="M131" i="4"/>
  <c r="M129" i="4"/>
  <c r="M128" i="4"/>
  <c r="M127" i="4"/>
  <c r="M126" i="4"/>
  <c r="M125" i="4"/>
  <c r="M124" i="4"/>
  <c r="M123" i="4"/>
  <c r="M121" i="4"/>
  <c r="M120" i="4"/>
  <c r="M119" i="4"/>
  <c r="M118" i="4"/>
  <c r="M117" i="4"/>
  <c r="M116" i="4"/>
  <c r="M115" i="4"/>
  <c r="M114" i="4"/>
  <c r="M111" i="4"/>
  <c r="M113" i="4"/>
  <c r="M112" i="4"/>
  <c r="M110" i="4"/>
  <c r="M109" i="4"/>
  <c r="M108" i="4"/>
  <c r="M107" i="4"/>
  <c r="M106" i="4"/>
  <c r="M105" i="4"/>
  <c r="M104" i="4"/>
  <c r="M103" i="4"/>
  <c r="M102" i="4"/>
  <c r="M101" i="4"/>
  <c r="M100" i="4"/>
  <c r="M99" i="4"/>
  <c r="M98" i="4"/>
  <c r="M97" i="4"/>
  <c r="M96" i="4"/>
  <c r="M95" i="4"/>
  <c r="M94" i="4"/>
  <c r="M93" i="4"/>
  <c r="M91" i="4"/>
  <c r="M90" i="4"/>
  <c r="M89" i="4"/>
  <c r="M87" i="4"/>
  <c r="M81" i="4"/>
  <c r="M80" i="4"/>
  <c r="M79" i="4"/>
  <c r="M78" i="4"/>
  <c r="M76" i="4"/>
  <c r="M77" i="4"/>
  <c r="M75" i="4"/>
  <c r="M74" i="4"/>
  <c r="M73" i="4"/>
  <c r="M72" i="4"/>
  <c r="M70" i="4"/>
  <c r="M71"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3" i="4"/>
  <c r="M35" i="4"/>
  <c r="M34" i="4"/>
  <c r="M32" i="4"/>
  <c r="M31" i="4"/>
  <c r="M30" i="4"/>
  <c r="F599" i="3"/>
  <c r="K599" i="3"/>
  <c r="F598" i="3"/>
  <c r="K598" i="3"/>
  <c r="F597" i="3"/>
  <c r="K597" i="3"/>
  <c r="F596" i="3"/>
  <c r="K596" i="3"/>
  <c r="F595" i="3"/>
  <c r="K595" i="3"/>
  <c r="F592" i="3"/>
  <c r="F591" i="3"/>
  <c r="F590" i="3"/>
  <c r="M590" i="3"/>
  <c r="F588" i="3"/>
  <c r="K588" i="3"/>
  <c r="F587" i="3"/>
  <c r="K587" i="3"/>
  <c r="F586" i="3"/>
  <c r="M586" i="3"/>
  <c r="F585" i="3"/>
  <c r="F584" i="3"/>
  <c r="F583" i="3"/>
  <c r="F582" i="3"/>
  <c r="K582" i="3"/>
  <c r="F581" i="3"/>
  <c r="M581" i="3"/>
  <c r="F580" i="3"/>
  <c r="M580" i="3"/>
  <c r="F579" i="3"/>
  <c r="K579" i="3"/>
  <c r="F578" i="3"/>
  <c r="M578" i="3"/>
  <c r="F577" i="3"/>
  <c r="K577" i="3"/>
  <c r="F576" i="3"/>
  <c r="F575" i="3"/>
  <c r="F574" i="3"/>
  <c r="F573" i="3"/>
  <c r="K573" i="3"/>
  <c r="F572" i="3"/>
  <c r="K572" i="3"/>
  <c r="F571" i="3"/>
  <c r="F568" i="3"/>
  <c r="K568" i="3"/>
  <c r="F567" i="3"/>
  <c r="K567" i="3"/>
  <c r="F566" i="3"/>
  <c r="K566" i="3"/>
  <c r="F565" i="3"/>
  <c r="F564" i="3"/>
  <c r="K564" i="3"/>
  <c r="F563" i="3"/>
  <c r="K563" i="3"/>
  <c r="F562" i="3"/>
  <c r="K562" i="3"/>
  <c r="F561" i="3"/>
  <c r="F560" i="3"/>
  <c r="K560" i="3"/>
  <c r="F559" i="3"/>
  <c r="K559" i="3"/>
  <c r="F558" i="3"/>
  <c r="K558" i="3"/>
  <c r="F557" i="3"/>
  <c r="K557" i="3"/>
  <c r="F556" i="3"/>
  <c r="F555" i="3"/>
  <c r="K555" i="3"/>
  <c r="F554" i="3"/>
  <c r="K554" i="3"/>
  <c r="F553" i="3"/>
  <c r="K553" i="3"/>
  <c r="F552" i="3"/>
  <c r="K552" i="3"/>
  <c r="F551" i="3"/>
  <c r="F550" i="3"/>
  <c r="K550" i="3"/>
  <c r="F549" i="3"/>
  <c r="K549" i="3"/>
  <c r="F548" i="3"/>
  <c r="F543" i="3"/>
  <c r="K543" i="3"/>
  <c r="F542" i="3"/>
  <c r="F541" i="3"/>
  <c r="K541" i="3"/>
  <c r="F540" i="3"/>
  <c r="K540" i="3"/>
  <c r="F538" i="3"/>
  <c r="F537" i="3"/>
  <c r="K537" i="3"/>
  <c r="F536" i="3"/>
  <c r="K536" i="3"/>
  <c r="F535" i="3"/>
  <c r="F533" i="3"/>
  <c r="K533" i="3"/>
  <c r="F532" i="3"/>
  <c r="K532" i="3"/>
  <c r="F531" i="3"/>
  <c r="K531" i="3"/>
  <c r="F530" i="3"/>
  <c r="K530" i="3"/>
  <c r="F529" i="3"/>
  <c r="F528" i="3"/>
  <c r="K528" i="3"/>
  <c r="F526" i="3"/>
  <c r="K526" i="3"/>
  <c r="F525" i="3"/>
  <c r="K525" i="3"/>
  <c r="F523" i="3"/>
  <c r="K523" i="3"/>
  <c r="F522" i="3"/>
  <c r="K522" i="3"/>
  <c r="F521" i="3"/>
  <c r="F520" i="3"/>
  <c r="K520" i="3"/>
  <c r="F518" i="3"/>
  <c r="K518" i="3"/>
  <c r="F517" i="3"/>
  <c r="K517" i="3"/>
  <c r="F516" i="3"/>
  <c r="F514" i="3"/>
  <c r="K514" i="3"/>
  <c r="F513" i="3"/>
  <c r="K513" i="3"/>
  <c r="F512" i="3"/>
  <c r="K512" i="3"/>
  <c r="F511" i="3"/>
  <c r="F510" i="3"/>
  <c r="K510" i="3"/>
  <c r="F509" i="3"/>
  <c r="F508" i="3"/>
  <c r="K508" i="3"/>
  <c r="F507" i="3"/>
  <c r="K507" i="3"/>
  <c r="F505" i="3"/>
  <c r="K505" i="3"/>
  <c r="F504" i="3"/>
  <c r="K504" i="3"/>
  <c r="F503" i="3"/>
  <c r="K503" i="3"/>
  <c r="F502" i="3"/>
  <c r="K502" i="3"/>
  <c r="F501" i="3"/>
  <c r="F499" i="3"/>
  <c r="K499" i="3"/>
  <c r="F498" i="3"/>
  <c r="K498" i="3"/>
  <c r="F497" i="3"/>
  <c r="K497" i="3"/>
  <c r="F496" i="3"/>
  <c r="K496" i="3"/>
  <c r="F495" i="3"/>
  <c r="F494" i="3"/>
  <c r="K494" i="3"/>
  <c r="F493" i="3"/>
  <c r="K493" i="3"/>
  <c r="F492" i="3"/>
  <c r="F491" i="3"/>
  <c r="K491" i="3"/>
  <c r="F490" i="3"/>
  <c r="K490" i="3"/>
  <c r="F489" i="3"/>
  <c r="K489" i="3"/>
  <c r="F488" i="3"/>
  <c r="K488" i="3"/>
  <c r="F487" i="3"/>
  <c r="K487" i="3"/>
  <c r="F486" i="3"/>
  <c r="F485" i="3"/>
  <c r="K485" i="3"/>
  <c r="F483" i="3"/>
  <c r="K483" i="3"/>
  <c r="F482" i="3"/>
  <c r="F480" i="3"/>
  <c r="K480" i="3"/>
  <c r="F479" i="3"/>
  <c r="K479" i="3"/>
  <c r="F478" i="3"/>
  <c r="F477" i="3"/>
  <c r="F476" i="3"/>
  <c r="K476" i="3"/>
  <c r="F475" i="3"/>
  <c r="K475" i="3"/>
  <c r="F473" i="3"/>
  <c r="F472" i="3"/>
  <c r="F470" i="3"/>
  <c r="K470" i="3"/>
  <c r="F469" i="3"/>
  <c r="F467" i="3"/>
  <c r="F466" i="3"/>
  <c r="K466" i="3"/>
  <c r="F465" i="3"/>
  <c r="Q87" i="9"/>
  <c r="G87" i="9"/>
  <c r="F431" i="3"/>
  <c r="F430" i="3"/>
  <c r="K430" i="3"/>
  <c r="F428" i="3"/>
  <c r="K428" i="3"/>
  <c r="F427" i="3"/>
  <c r="K427" i="3"/>
  <c r="F426" i="3"/>
  <c r="K426" i="3"/>
  <c r="F425" i="3"/>
  <c r="F421" i="3"/>
  <c r="F420" i="3"/>
  <c r="K420" i="3"/>
  <c r="F419" i="3"/>
  <c r="K419" i="3"/>
  <c r="F418" i="3"/>
  <c r="K418" i="3"/>
  <c r="F417" i="3"/>
  <c r="F416" i="3"/>
  <c r="K416" i="3"/>
  <c r="F414" i="3"/>
  <c r="K414" i="3"/>
  <c r="F413" i="3"/>
  <c r="F411" i="3"/>
  <c r="F410" i="3"/>
  <c r="K410" i="3"/>
  <c r="F408" i="3"/>
  <c r="K408" i="3"/>
  <c r="F407" i="3"/>
  <c r="K407" i="3"/>
  <c r="F406" i="3"/>
  <c r="K406" i="3"/>
  <c r="F404" i="3"/>
  <c r="F403" i="3"/>
  <c r="F401" i="3"/>
  <c r="K401" i="3"/>
  <c r="F400" i="3"/>
  <c r="F398" i="3"/>
  <c r="K398" i="3"/>
  <c r="F397" i="3"/>
  <c r="K397" i="3"/>
  <c r="F396" i="3"/>
  <c r="K396" i="3"/>
  <c r="F395" i="3"/>
  <c r="K395" i="3"/>
  <c r="F393" i="3"/>
  <c r="K393" i="3"/>
  <c r="F392" i="3"/>
  <c r="K392" i="3"/>
  <c r="F390" i="3"/>
  <c r="K390" i="3"/>
  <c r="F389" i="3"/>
  <c r="K389" i="3"/>
  <c r="F388" i="3"/>
  <c r="K388" i="3"/>
  <c r="F387" i="3"/>
  <c r="F385" i="3"/>
  <c r="K385" i="3"/>
  <c r="F384" i="3"/>
  <c r="K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K151" i="3"/>
  <c r="F150" i="3"/>
  <c r="F148" i="3"/>
  <c r="K148" i="3"/>
  <c r="F147" i="3"/>
  <c r="K147" i="3"/>
  <c r="F146" i="3"/>
  <c r="K146" i="3"/>
  <c r="F145" i="3"/>
  <c r="K145" i="3"/>
  <c r="F144" i="3"/>
  <c r="K144" i="3"/>
  <c r="F143" i="3"/>
  <c r="K143" i="3"/>
  <c r="F142" i="3"/>
  <c r="K142" i="3"/>
  <c r="F141" i="3"/>
  <c r="F139" i="3"/>
  <c r="K139" i="3"/>
  <c r="F138" i="3"/>
  <c r="K138" i="3"/>
  <c r="F136" i="3"/>
  <c r="F135" i="3"/>
  <c r="K135" i="3"/>
  <c r="F134" i="3"/>
  <c r="K134" i="3"/>
  <c r="F133" i="3"/>
  <c r="Q25" i="9"/>
  <c r="F132" i="3"/>
  <c r="K132" i="3"/>
  <c r="F131" i="3"/>
  <c r="K131" i="3"/>
  <c r="F130" i="3"/>
  <c r="K130" i="3"/>
  <c r="F129" i="3"/>
  <c r="K129" i="3"/>
  <c r="F128" i="3"/>
  <c r="K128" i="3"/>
  <c r="F127" i="3"/>
  <c r="K127" i="3"/>
  <c r="F126" i="3"/>
  <c r="K126" i="3"/>
  <c r="F125" i="3"/>
  <c r="K125" i="3"/>
  <c r="F124" i="3"/>
  <c r="F122" i="3"/>
  <c r="F121" i="3"/>
  <c r="F120" i="3"/>
  <c r="Q36" i="9"/>
  <c r="G36" i="9"/>
  <c r="F118" i="3"/>
  <c r="K118" i="3"/>
  <c r="F117" i="3"/>
  <c r="K117" i="3"/>
  <c r="F116" i="3"/>
  <c r="K116" i="3"/>
  <c r="F115" i="3"/>
  <c r="K115" i="3"/>
  <c r="F111" i="3"/>
  <c r="F109" i="3"/>
  <c r="K109" i="3"/>
  <c r="F108" i="3"/>
  <c r="F107" i="3"/>
  <c r="F105" i="3"/>
  <c r="K105" i="3"/>
  <c r="F104" i="3"/>
  <c r="K104" i="3"/>
  <c r="F103" i="3"/>
  <c r="K103" i="3"/>
  <c r="F102" i="3"/>
  <c r="K102" i="3"/>
  <c r="F101" i="3"/>
  <c r="F100" i="3"/>
  <c r="K100" i="3"/>
  <c r="F99" i="3"/>
  <c r="K99" i="3"/>
  <c r="F98" i="3"/>
  <c r="K98" i="3"/>
  <c r="F97" i="3"/>
  <c r="K97" i="3"/>
  <c r="F96" i="3"/>
  <c r="K96" i="3"/>
  <c r="F95" i="3"/>
  <c r="K95" i="3"/>
  <c r="F93" i="3"/>
  <c r="K93" i="3"/>
  <c r="F92" i="3"/>
  <c r="F91" i="3"/>
  <c r="F89" i="3"/>
  <c r="K89" i="3"/>
  <c r="F88" i="3"/>
  <c r="K88" i="3"/>
  <c r="F86" i="3"/>
  <c r="K86" i="3"/>
  <c r="F85" i="3"/>
  <c r="K85" i="3"/>
  <c r="F84" i="3"/>
  <c r="K84" i="3"/>
  <c r="F83" i="3"/>
  <c r="K83" i="3"/>
  <c r="F82" i="3"/>
  <c r="K82" i="3"/>
  <c r="F81" i="3"/>
  <c r="K81" i="3"/>
  <c r="F80" i="3"/>
  <c r="F79" i="3"/>
  <c r="K79" i="3"/>
  <c r="F78" i="3"/>
  <c r="F77" i="3"/>
  <c r="F76" i="3"/>
  <c r="K76" i="3"/>
  <c r="F75" i="3"/>
  <c r="K75" i="3"/>
  <c r="F73" i="3"/>
  <c r="K73" i="3"/>
  <c r="F72" i="3"/>
  <c r="K72" i="3"/>
  <c r="F71" i="3"/>
  <c r="K71" i="3"/>
  <c r="F70" i="3"/>
  <c r="K70" i="3"/>
  <c r="F69" i="3"/>
  <c r="K69" i="3"/>
  <c r="F68" i="3"/>
  <c r="F67" i="3"/>
  <c r="K67" i="3"/>
  <c r="F66" i="3"/>
  <c r="K66" i="3"/>
  <c r="F64" i="3"/>
  <c r="K64" i="3"/>
  <c r="F63" i="3"/>
  <c r="K63" i="3"/>
  <c r="F62" i="3"/>
  <c r="K62" i="3"/>
  <c r="F60" i="3"/>
  <c r="K60" i="3"/>
  <c r="F59" i="3"/>
  <c r="K59" i="3"/>
  <c r="F57" i="3"/>
  <c r="K57" i="3"/>
  <c r="F56" i="3"/>
  <c r="F55" i="3"/>
  <c r="K55" i="3"/>
  <c r="F54" i="3"/>
  <c r="K54" i="3"/>
  <c r="F53" i="3"/>
  <c r="K53" i="3"/>
  <c r="F51" i="3"/>
  <c r="K51" i="3"/>
  <c r="F50" i="3"/>
  <c r="K50" i="3"/>
  <c r="F49" i="3"/>
  <c r="F48" i="3"/>
  <c r="K48" i="3"/>
  <c r="F46" i="3"/>
  <c r="K46" i="3"/>
  <c r="F42" i="3"/>
  <c r="F41" i="3"/>
  <c r="K41" i="3"/>
  <c r="F40" i="3"/>
  <c r="F38" i="3"/>
  <c r="K38" i="3"/>
  <c r="F37" i="3"/>
  <c r="K37" i="3"/>
  <c r="F36" i="3"/>
  <c r="K36" i="3"/>
  <c r="F35" i="3"/>
  <c r="F34" i="3"/>
  <c r="F32" i="3"/>
  <c r="F31" i="3"/>
  <c r="K31" i="3"/>
  <c r="F30" i="3"/>
  <c r="K30" i="3"/>
  <c r="F28" i="3"/>
  <c r="F29" i="3"/>
  <c r="K29" i="3"/>
  <c r="F27" i="3"/>
  <c r="K27" i="3"/>
  <c r="F26" i="3"/>
  <c r="K26" i="3"/>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N148" i="4"/>
  <c r="H27" i="1"/>
  <c r="I27" i="1"/>
  <c r="J27" i="1"/>
  <c r="H28" i="1"/>
  <c r="I28" i="1"/>
  <c r="F28" i="1"/>
  <c r="J28" i="1"/>
  <c r="H29" i="1"/>
  <c r="I29" i="1"/>
  <c r="J29" i="1"/>
  <c r="H60" i="1"/>
  <c r="I60" i="1"/>
  <c r="J60" i="1"/>
  <c r="H69" i="1"/>
  <c r="I69" i="1"/>
  <c r="J69" i="1"/>
  <c r="H70" i="1"/>
  <c r="I70" i="1"/>
  <c r="J70" i="1"/>
  <c r="H72" i="1"/>
  <c r="I72" i="1"/>
  <c r="J72" i="1"/>
  <c r="H73" i="1"/>
  <c r="I73" i="1"/>
  <c r="J73" i="1"/>
  <c r="H74" i="1"/>
  <c r="I74" i="1"/>
  <c r="J74" i="1"/>
  <c r="H75" i="1"/>
  <c r="F75" i="1"/>
  <c r="I75" i="1"/>
  <c r="J75" i="1"/>
  <c r="H78" i="1"/>
  <c r="I78" i="1"/>
  <c r="J78" i="1"/>
  <c r="H79" i="1"/>
  <c r="I79" i="1"/>
  <c r="J79" i="1"/>
  <c r="H82" i="1"/>
  <c r="I82" i="1"/>
  <c r="J82" i="1"/>
  <c r="H83" i="1"/>
  <c r="I83" i="1"/>
  <c r="J83" i="1"/>
  <c r="H84" i="1"/>
  <c r="I84" i="1"/>
  <c r="F84" i="1"/>
  <c r="J84" i="1"/>
  <c r="H90" i="1"/>
  <c r="I90" i="1"/>
  <c r="J90" i="1"/>
  <c r="H91" i="1"/>
  <c r="I91" i="1"/>
  <c r="J91" i="1"/>
  <c r="I92" i="1"/>
  <c r="J92" i="1"/>
  <c r="H93" i="1"/>
  <c r="I93" i="1"/>
  <c r="F93" i="1"/>
  <c r="J93" i="1"/>
  <c r="H94" i="1"/>
  <c r="I94" i="1"/>
  <c r="J94" i="1"/>
  <c r="H96" i="1"/>
  <c r="I96" i="1"/>
  <c r="J96" i="1"/>
  <c r="G96" i="1"/>
  <c r="F96" i="1"/>
  <c r="G94" i="1"/>
  <c r="G93" i="1"/>
  <c r="G92" i="1"/>
  <c r="G91" i="1"/>
  <c r="G90" i="1"/>
  <c r="G84" i="1"/>
  <c r="G83" i="1"/>
  <c r="G82" i="1"/>
  <c r="G79" i="1"/>
  <c r="G78" i="1"/>
  <c r="G75" i="1"/>
  <c r="G74" i="1"/>
  <c r="G73" i="1"/>
  <c r="G72" i="1"/>
  <c r="G70" i="1"/>
  <c r="G69" i="1"/>
  <c r="G60" i="1"/>
  <c r="G29" i="1"/>
  <c r="G28" i="1"/>
  <c r="G27" i="1"/>
  <c r="F23" i="3"/>
  <c r="K23" i="3"/>
  <c r="H594" i="3"/>
  <c r="H95" i="1"/>
  <c r="G594" i="3"/>
  <c r="G95" i="1"/>
  <c r="H589" i="3"/>
  <c r="G589" i="3"/>
  <c r="H569" i="3"/>
  <c r="G569" i="3"/>
  <c r="H547" i="3"/>
  <c r="G547" i="3"/>
  <c r="H544" i="3"/>
  <c r="G544" i="3"/>
  <c r="H539" i="3"/>
  <c r="H85" i="1"/>
  <c r="G539" i="3"/>
  <c r="G85" i="1"/>
  <c r="H534" i="3"/>
  <c r="H89" i="1"/>
  <c r="G534" i="3"/>
  <c r="H527" i="3"/>
  <c r="G527" i="3"/>
  <c r="H524" i="3"/>
  <c r="G524" i="3"/>
  <c r="H519" i="3"/>
  <c r="G519" i="3"/>
  <c r="H515" i="3"/>
  <c r="G515" i="3"/>
  <c r="H506" i="3"/>
  <c r="G506" i="3"/>
  <c r="H500" i="3"/>
  <c r="H71" i="1"/>
  <c r="G500" i="3"/>
  <c r="G71" i="1"/>
  <c r="H484" i="3"/>
  <c r="G484" i="3"/>
  <c r="H481" i="3"/>
  <c r="G481" i="3"/>
  <c r="H474" i="3"/>
  <c r="H80" i="1"/>
  <c r="G474" i="3"/>
  <c r="G80" i="1"/>
  <c r="H471" i="3"/>
  <c r="G471" i="3"/>
  <c r="H468" i="3"/>
  <c r="G468" i="3"/>
  <c r="H464" i="3"/>
  <c r="G464" i="3"/>
  <c r="G76" i="1"/>
  <c r="H429" i="3"/>
  <c r="H59" i="1"/>
  <c r="G429" i="3"/>
  <c r="G432" i="3"/>
  <c r="H415" i="3"/>
  <c r="G415" i="3"/>
  <c r="G62" i="1"/>
  <c r="H412" i="3"/>
  <c r="G412" i="3"/>
  <c r="H409" i="3"/>
  <c r="G409" i="3"/>
  <c r="H405" i="3"/>
  <c r="G405" i="3"/>
  <c r="H402" i="3"/>
  <c r="G402" i="3"/>
  <c r="H399" i="3"/>
  <c r="G399" i="3"/>
  <c r="H394" i="3"/>
  <c r="G394" i="3"/>
  <c r="H391" i="3"/>
  <c r="G391" i="3"/>
  <c r="H386" i="3"/>
  <c r="G386" i="3"/>
  <c r="H378" i="3"/>
  <c r="H57" i="1"/>
  <c r="G378" i="3"/>
  <c r="H364" i="3"/>
  <c r="G364" i="3"/>
  <c r="H158" i="3"/>
  <c r="G158" i="3"/>
  <c r="H149" i="3"/>
  <c r="G149" i="3"/>
  <c r="H140" i="3"/>
  <c r="G140" i="3"/>
  <c r="H137" i="3"/>
  <c r="H36" i="1"/>
  <c r="G137" i="3"/>
  <c r="G36" i="1"/>
  <c r="H123" i="3"/>
  <c r="H33" i="1"/>
  <c r="G123" i="3"/>
  <c r="G33" i="1"/>
  <c r="H119" i="3"/>
  <c r="G119" i="3"/>
  <c r="H110" i="3"/>
  <c r="G110" i="3"/>
  <c r="H106" i="3"/>
  <c r="H31" i="1"/>
  <c r="G106" i="3"/>
  <c r="G31" i="1"/>
  <c r="H94" i="3"/>
  <c r="G94" i="3"/>
  <c r="H90" i="3"/>
  <c r="G90" i="3"/>
  <c r="H74" i="3"/>
  <c r="H26" i="1"/>
  <c r="G74" i="3"/>
  <c r="G26"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J27" i="4"/>
  <c r="S148" i="4"/>
  <c r="J26" i="4"/>
  <c r="C198" i="3"/>
  <c r="I106" i="3"/>
  <c r="I31" i="1"/>
  <c r="E106" i="3"/>
  <c r="E31" i="1"/>
  <c r="E96" i="1"/>
  <c r="E22" i="3"/>
  <c r="J524" i="3"/>
  <c r="I524" i="3"/>
  <c r="E524" i="3"/>
  <c r="I140" i="3"/>
  <c r="E140" i="3"/>
  <c r="I149" i="3"/>
  <c r="E149" i="3"/>
  <c r="P44" i="9"/>
  <c r="F44" i="9"/>
  <c r="F454" i="3"/>
  <c r="F438" i="3"/>
  <c r="F353" i="3"/>
  <c r="F311" i="3"/>
  <c r="F176" i="3"/>
  <c r="L139" i="4"/>
  <c r="L134" i="4"/>
  <c r="L130" i="4"/>
  <c r="L122" i="4"/>
  <c r="L118" i="4"/>
  <c r="L111" i="4"/>
  <c r="L104" i="4"/>
  <c r="L76" i="4"/>
  <c r="L70" i="4"/>
  <c r="L48" i="4"/>
  <c r="L39" i="4"/>
  <c r="L148" i="4"/>
  <c r="L33" i="4"/>
  <c r="L30" i="4"/>
  <c r="E594" i="3"/>
  <c r="E95" i="1"/>
  <c r="E589" i="3"/>
  <c r="E569" i="3"/>
  <c r="E547" i="3"/>
  <c r="E544" i="3"/>
  <c r="E539" i="3"/>
  <c r="E85" i="1"/>
  <c r="E534" i="3"/>
  <c r="E89" i="1"/>
  <c r="E527" i="3"/>
  <c r="P123" i="9"/>
  <c r="F123" i="9"/>
  <c r="E519" i="3"/>
  <c r="P105" i="9"/>
  <c r="F105" i="9"/>
  <c r="E515" i="3"/>
  <c r="P104" i="9"/>
  <c r="E506" i="3"/>
  <c r="E500" i="3"/>
  <c r="E484" i="3"/>
  <c r="E481" i="3"/>
  <c r="E474" i="3"/>
  <c r="E80" i="1"/>
  <c r="E471" i="3"/>
  <c r="E468" i="3"/>
  <c r="E464" i="3"/>
  <c r="E76" i="1"/>
  <c r="E429" i="3"/>
  <c r="E415" i="3"/>
  <c r="E62" i="1"/>
  <c r="E412" i="3"/>
  <c r="E409" i="3"/>
  <c r="E405" i="3"/>
  <c r="E402" i="3"/>
  <c r="E399" i="3"/>
  <c r="E394" i="3"/>
  <c r="E391" i="3"/>
  <c r="E57" i="1"/>
  <c r="E386" i="3"/>
  <c r="E378" i="3"/>
  <c r="E364" i="3"/>
  <c r="E158" i="3"/>
  <c r="E137" i="3"/>
  <c r="E123" i="3"/>
  <c r="E119" i="3"/>
  <c r="P35" i="9"/>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484" i="3"/>
  <c r="I481" i="3"/>
  <c r="I474" i="3"/>
  <c r="I80" i="1"/>
  <c r="I471" i="3"/>
  <c r="I468" i="3"/>
  <c r="I464" i="3"/>
  <c r="I76" i="1"/>
  <c r="I429" i="3"/>
  <c r="I415" i="3"/>
  <c r="I62" i="1"/>
  <c r="I412" i="3"/>
  <c r="I409" i="3"/>
  <c r="I405" i="3"/>
  <c r="I402" i="3"/>
  <c r="I399" i="3"/>
  <c r="I394" i="3"/>
  <c r="I391" i="3"/>
  <c r="I386" i="3"/>
  <c r="I378" i="3"/>
  <c r="I364" i="3"/>
  <c r="I158" i="3"/>
  <c r="I137" i="3"/>
  <c r="I36" i="1"/>
  <c r="I123" i="3"/>
  <c r="I33" i="1"/>
  <c r="I119" i="3"/>
  <c r="I32" i="1"/>
  <c r="I110" i="3"/>
  <c r="I94" i="3"/>
  <c r="I90" i="3"/>
  <c r="I74" i="3"/>
  <c r="I26" i="1"/>
  <c r="I65" i="3"/>
  <c r="I61" i="3"/>
  <c r="I52" i="3"/>
  <c r="I47" i="3"/>
  <c r="I39" i="3"/>
  <c r="I33" i="3"/>
  <c r="I28" i="3"/>
  <c r="I22" i="3"/>
  <c r="I23" i="1"/>
  <c r="E454" i="3"/>
  <c r="B454" i="3"/>
  <c r="E438" i="3"/>
  <c r="B438" i="3"/>
  <c r="E353" i="3"/>
  <c r="B353" i="3"/>
  <c r="E311" i="3"/>
  <c r="E176" i="3"/>
  <c r="B176" i="3"/>
  <c r="K69" i="1"/>
  <c r="K68" i="1"/>
  <c r="L69" i="1"/>
  <c r="L68" i="1"/>
  <c r="L66"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K64" i="1"/>
  <c r="L38" i="1"/>
  <c r="K38" i="1"/>
  <c r="M77" i="1"/>
  <c r="M38" i="1"/>
  <c r="M64" i="1"/>
  <c r="M25" i="1"/>
  <c r="M22" i="1"/>
  <c r="M56" i="1"/>
  <c r="M86" i="1"/>
  <c r="L56" i="1"/>
  <c r="K56" i="1"/>
  <c r="Q30" i="4"/>
  <c r="J52" i="3"/>
  <c r="J28" i="3"/>
  <c r="J386" i="3"/>
  <c r="J39" i="3"/>
  <c r="J137" i="3"/>
  <c r="J36" i="1"/>
  <c r="J399" i="3"/>
  <c r="J149" i="3"/>
  <c r="J33" i="3"/>
  <c r="J47" i="3"/>
  <c r="J65" i="3"/>
  <c r="J74" i="3"/>
  <c r="J26" i="1"/>
  <c r="J90" i="3"/>
  <c r="J94" i="3"/>
  <c r="J110" i="3"/>
  <c r="J32" i="1"/>
  <c r="J119" i="3"/>
  <c r="J123" i="3"/>
  <c r="J33" i="1"/>
  <c r="J464" i="3"/>
  <c r="J76" i="1"/>
  <c r="J471" i="3"/>
  <c r="J500" i="3"/>
  <c r="J71" i="1"/>
  <c r="J527" i="3"/>
  <c r="J539" i="3"/>
  <c r="J85" i="1"/>
  <c r="J409" i="3"/>
  <c r="J412" i="3"/>
  <c r="J391" i="3"/>
  <c r="J394" i="3"/>
  <c r="J547" i="3"/>
  <c r="J140" i="3"/>
  <c r="J22" i="3"/>
  <c r="J61" i="3"/>
  <c r="J378" i="3"/>
  <c r="J415" i="3"/>
  <c r="J62" i="1"/>
  <c r="J402" i="3"/>
  <c r="J405" i="3"/>
  <c r="J364" i="3"/>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158" i="3"/>
  <c r="J106" i="3"/>
  <c r="J31" i="1"/>
  <c r="J58" i="3"/>
  <c r="M144" i="4"/>
  <c r="R29" i="4"/>
  <c r="R27" i="4"/>
  <c r="R25" i="4"/>
  <c r="R23" i="4"/>
  <c r="R21" i="4"/>
  <c r="R19" i="4"/>
  <c r="R17" i="4"/>
  <c r="R15" i="4"/>
  <c r="R13" i="4"/>
  <c r="R28" i="4"/>
  <c r="R24" i="4"/>
  <c r="R20" i="4"/>
  <c r="R16" i="4"/>
  <c r="R12" i="4"/>
  <c r="R148" i="4"/>
  <c r="K148" i="4"/>
  <c r="R26" i="4"/>
  <c r="R22" i="4"/>
  <c r="R18" i="4"/>
  <c r="R14" i="4"/>
  <c r="J28" i="4"/>
  <c r="M82" i="4"/>
  <c r="L93" i="9"/>
  <c r="K78" i="3"/>
  <c r="M592" i="3"/>
  <c r="K492" i="3"/>
  <c r="K501" i="3"/>
  <c r="G87" i="1"/>
  <c r="I25" i="9"/>
  <c r="I54" i="9"/>
  <c r="J131" i="9"/>
  <c r="I13" i="9"/>
  <c r="L21" i="9"/>
  <c r="I104" i="9"/>
  <c r="J79" i="9"/>
  <c r="J43" i="9"/>
  <c r="I37" i="9"/>
  <c r="L52" i="9"/>
  <c r="J129" i="9"/>
  <c r="I58" i="9"/>
  <c r="I63" i="9"/>
  <c r="I73" i="9"/>
  <c r="I17" i="9"/>
  <c r="I59" i="9"/>
  <c r="J112" i="9"/>
  <c r="J114" i="9"/>
  <c r="J113" i="9"/>
  <c r="F109" i="9"/>
  <c r="I15" i="9"/>
  <c r="J109" i="9"/>
  <c r="K120" i="3"/>
  <c r="L69" i="9"/>
  <c r="K92" i="3"/>
  <c r="L94" i="9"/>
  <c r="F316" i="3"/>
  <c r="E20" i="3"/>
  <c r="L42" i="9"/>
  <c r="I129" i="9"/>
  <c r="K465" i="3"/>
  <c r="K590" i="3"/>
  <c r="L44" i="9"/>
  <c r="L13" i="9"/>
  <c r="L131" i="9"/>
  <c r="L14" i="9"/>
  <c r="B452" i="3"/>
  <c r="B174" i="3"/>
  <c r="B351" i="3"/>
  <c r="B436" i="3"/>
  <c r="B314" i="3"/>
  <c r="B13" i="1"/>
  <c r="K150" i="3"/>
  <c r="B356" i="3"/>
  <c r="M572" i="3"/>
  <c r="J20" i="9"/>
  <c r="L20" i="9"/>
  <c r="I20" i="9"/>
  <c r="F43" i="9"/>
  <c r="L117" i="9"/>
  <c r="L17" i="9"/>
  <c r="I65" i="9"/>
  <c r="I67" i="9"/>
  <c r="I123" i="9"/>
  <c r="I53" i="9"/>
  <c r="J130" i="9"/>
  <c r="J65" i="9"/>
  <c r="L19" i="9"/>
  <c r="B457" i="3"/>
  <c r="Q112" i="9"/>
  <c r="K133" i="3"/>
  <c r="K472" i="3"/>
  <c r="H76" i="1"/>
  <c r="K32" i="3"/>
  <c r="K42" i="3"/>
  <c r="F92" i="9"/>
  <c r="K556" i="3"/>
  <c r="K578" i="3"/>
  <c r="L70" i="9"/>
  <c r="L55" i="9"/>
  <c r="F35" i="9"/>
  <c r="J123" i="9"/>
  <c r="I131" i="9"/>
  <c r="I122" i="9"/>
  <c r="I21" i="9"/>
  <c r="I52" i="9"/>
  <c r="F93" i="9"/>
  <c r="J37" i="9"/>
  <c r="F37" i="9"/>
  <c r="J13" i="9"/>
  <c r="I51" i="9"/>
  <c r="I56" i="9"/>
  <c r="J70" i="9"/>
  <c r="J40" i="9"/>
  <c r="J88" i="9"/>
  <c r="I105" i="9"/>
  <c r="I106" i="9"/>
  <c r="J122" i="9"/>
  <c r="I26" i="9"/>
  <c r="F22" i="9"/>
  <c r="J16" i="9"/>
  <c r="I116" i="9"/>
  <c r="L38" i="9"/>
  <c r="I88" i="9"/>
  <c r="I62" i="9"/>
  <c r="J92" i="9"/>
  <c r="I18" i="9"/>
  <c r="I14" i="9"/>
  <c r="F17" i="9"/>
  <c r="J26" i="9"/>
  <c r="L53" i="9"/>
  <c r="J21" i="9"/>
  <c r="J53" i="9"/>
  <c r="I108" i="9"/>
  <c r="J108" i="9"/>
  <c r="J110" i="9"/>
  <c r="L73" i="9"/>
  <c r="J73" i="9"/>
  <c r="L36" i="9"/>
  <c r="I66" i="9"/>
  <c r="F116" i="9"/>
  <c r="L58" i="9"/>
  <c r="F25" i="9"/>
  <c r="L122" i="9"/>
  <c r="K35" i="3"/>
  <c r="K403" i="3"/>
  <c r="M587" i="3"/>
  <c r="G167" i="3"/>
  <c r="K581" i="3"/>
  <c r="I19" i="9"/>
  <c r="I87" i="9"/>
  <c r="I89" i="9"/>
  <c r="I60" i="9"/>
  <c r="J42" i="9"/>
  <c r="I79" i="9"/>
  <c r="I43" i="9"/>
  <c r="I112" i="9"/>
  <c r="J66" i="9"/>
  <c r="F122" i="9"/>
  <c r="I27" i="9"/>
  <c r="F125" i="9"/>
  <c r="L37" i="9"/>
  <c r="I36" i="9"/>
  <c r="L40" i="9"/>
  <c r="L80" i="9"/>
  <c r="J14" i="9"/>
  <c r="J91" i="9"/>
  <c r="J38" i="9"/>
  <c r="J62" i="9"/>
  <c r="F137" i="3"/>
  <c r="Q45" i="9"/>
  <c r="B441" i="3"/>
  <c r="L87" i="9"/>
  <c r="G59" i="1"/>
  <c r="F59" i="1"/>
  <c r="Q43" i="9"/>
  <c r="G43" i="9"/>
  <c r="L51" i="9"/>
  <c r="I93" i="9"/>
  <c r="J58" i="9"/>
  <c r="L74" i="9"/>
  <c r="I94" i="9"/>
  <c r="L60" i="9"/>
  <c r="H30" i="1"/>
  <c r="Q125" i="9"/>
  <c r="G125" i="9"/>
  <c r="N125" i="9"/>
  <c r="E432" i="3"/>
  <c r="P80" i="9"/>
  <c r="F80" i="9"/>
  <c r="F391" i="3"/>
  <c r="M570" i="3"/>
  <c r="M573" i="3"/>
  <c r="F94" i="1"/>
  <c r="Q38" i="9"/>
  <c r="G38" i="9"/>
  <c r="N38" i="9"/>
  <c r="K122" i="3"/>
  <c r="K477" i="3"/>
  <c r="M591" i="3"/>
  <c r="K591" i="3"/>
  <c r="P45" i="9"/>
  <c r="E36" i="1"/>
  <c r="K49" i="3"/>
  <c r="F47" i="3"/>
  <c r="K68" i="3"/>
  <c r="K91" i="3"/>
  <c r="F90" i="3"/>
  <c r="Q42" i="9"/>
  <c r="K467" i="3"/>
  <c r="Q16" i="9"/>
  <c r="G16" i="9"/>
  <c r="K108" i="3"/>
  <c r="K136" i="3"/>
  <c r="Q19" i="9"/>
  <c r="G19" i="9"/>
  <c r="Q2" i="9"/>
  <c r="F181" i="3"/>
  <c r="F459" i="3"/>
  <c r="F18" i="9"/>
  <c r="F38" i="9"/>
  <c r="F87" i="9"/>
  <c r="F89" i="9"/>
  <c r="L123" i="9"/>
  <c r="L97" i="9"/>
  <c r="L99" i="9"/>
  <c r="L18" i="9"/>
  <c r="L129" i="9"/>
  <c r="I16" i="9"/>
  <c r="J19" i="9"/>
  <c r="I109" i="9"/>
  <c r="I40" i="9"/>
  <c r="L98" i="9"/>
  <c r="I74" i="9"/>
  <c r="I130" i="9"/>
  <c r="I61" i="9"/>
  <c r="F91" i="9"/>
  <c r="L59" i="9"/>
  <c r="I80" i="9"/>
  <c r="L22" i="9"/>
  <c r="L45" i="9"/>
  <c r="F112" i="9"/>
  <c r="J45" i="9"/>
  <c r="I91" i="9"/>
  <c r="J93" i="9"/>
  <c r="J51" i="9"/>
  <c r="J55" i="9"/>
  <c r="J104" i="9"/>
  <c r="L108" i="9"/>
  <c r="L35" i="9"/>
  <c r="L105" i="9"/>
  <c r="L54" i="9"/>
  <c r="L16" i="9"/>
  <c r="L15" i="9"/>
  <c r="J69" i="9"/>
  <c r="I55" i="9"/>
  <c r="F36" i="9"/>
  <c r="I44" i="9"/>
  <c r="F21" i="9"/>
  <c r="J97" i="9"/>
  <c r="J36" i="9"/>
  <c r="N36" i="9"/>
  <c r="I69" i="9"/>
  <c r="J124" i="9"/>
  <c r="J87" i="9"/>
  <c r="I35" i="9"/>
  <c r="L65" i="9"/>
  <c r="L92" i="9"/>
  <c r="J60" i="9"/>
  <c r="H58" i="1"/>
  <c r="F61" i="3"/>
  <c r="K61" i="3"/>
  <c r="I600" i="3"/>
  <c r="I449" i="3"/>
  <c r="E71" i="1"/>
  <c r="K40" i="3"/>
  <c r="F39" i="3"/>
  <c r="K39" i="3"/>
  <c r="K124" i="3"/>
  <c r="K404" i="3"/>
  <c r="F402" i="3"/>
  <c r="F364" i="3"/>
  <c r="F386" i="3"/>
  <c r="K387" i="3"/>
  <c r="K495" i="3"/>
  <c r="K77" i="3"/>
  <c r="Q17" i="9"/>
  <c r="G17" i="9"/>
  <c r="F412" i="3"/>
  <c r="K413" i="3"/>
  <c r="K47" i="3"/>
  <c r="K114" i="3"/>
  <c r="Q15" i="9"/>
  <c r="N9" i="9"/>
  <c r="Q117" i="9"/>
  <c r="G117" i="9"/>
  <c r="E462" i="3"/>
  <c r="E361" i="3"/>
  <c r="F464" i="3"/>
  <c r="H88" i="1"/>
  <c r="F481" i="3"/>
  <c r="K482" i="3"/>
  <c r="K548" i="3"/>
  <c r="F547" i="3"/>
  <c r="K547" i="3"/>
  <c r="K575" i="3"/>
  <c r="M575" i="3"/>
  <c r="K592" i="3"/>
  <c r="F589" i="3"/>
  <c r="F158" i="3"/>
  <c r="E184" i="3"/>
  <c r="F58" i="3"/>
  <c r="K58" i="3"/>
  <c r="F405" i="3"/>
  <c r="K405" i="3"/>
  <c r="M579" i="3"/>
  <c r="H432" i="3"/>
  <c r="Q22" i="9"/>
  <c r="G22" i="9"/>
  <c r="F358" i="3"/>
  <c r="F15" i="1"/>
  <c r="F443" i="3"/>
  <c r="G57" i="1"/>
  <c r="Q18" i="9"/>
  <c r="G18" i="9"/>
  <c r="F123" i="3"/>
  <c r="J87" i="1"/>
  <c r="E32" i="1"/>
  <c r="H32" i="1"/>
  <c r="F15" i="9"/>
  <c r="K56" i="3"/>
  <c r="K80" i="3"/>
  <c r="Q21" i="9"/>
  <c r="G21" i="9"/>
  <c r="N21" i="9"/>
  <c r="K101" i="3"/>
  <c r="K400" i="3"/>
  <c r="F399" i="3"/>
  <c r="K399" i="3"/>
  <c r="K417" i="3"/>
  <c r="I432" i="3"/>
  <c r="I59" i="1"/>
  <c r="F519" i="3"/>
  <c r="K519" i="3"/>
  <c r="K521" i="3"/>
  <c r="M571" i="3"/>
  <c r="K571" i="3"/>
  <c r="Q129" i="9"/>
  <c r="G129" i="9"/>
  <c r="N129" i="9"/>
  <c r="K87" i="3"/>
  <c r="Q20" i="9"/>
  <c r="G20" i="9"/>
  <c r="N20" i="9"/>
  <c r="I422" i="3"/>
  <c r="F73" i="1"/>
  <c r="K431" i="3"/>
  <c r="F429" i="3"/>
  <c r="F432" i="3"/>
  <c r="Q80" i="9"/>
  <c r="G80" i="9"/>
  <c r="K478" i="3"/>
  <c r="Q94" i="9"/>
  <c r="G94" i="9"/>
  <c r="K583" i="3"/>
  <c r="K511" i="3"/>
  <c r="K561" i="3"/>
  <c r="K565" i="3"/>
  <c r="Q116" i="9"/>
  <c r="G116" i="9"/>
  <c r="M576" i="3"/>
  <c r="K576" i="3"/>
  <c r="F544" i="3"/>
  <c r="F106" i="3"/>
  <c r="K106" i="3"/>
  <c r="K425" i="3"/>
  <c r="M584" i="3"/>
  <c r="K584" i="3"/>
  <c r="H77" i="1"/>
  <c r="F515" i="3"/>
  <c r="K516" i="3"/>
  <c r="M585" i="3"/>
  <c r="K585" i="3"/>
  <c r="F149" i="3"/>
  <c r="F594" i="3"/>
  <c r="K594" i="3"/>
  <c r="M593" i="3"/>
  <c r="K593" i="3"/>
  <c r="H37" i="1"/>
  <c r="F74" i="1"/>
  <c r="P114" i="9"/>
  <c r="Q44" i="9"/>
  <c r="Q104" i="9"/>
  <c r="K515" i="3"/>
  <c r="G44" i="9"/>
  <c r="C807" i="3"/>
  <c r="K846" i="3"/>
  <c r="K866" i="3"/>
  <c r="K898" i="3"/>
  <c r="F639" i="3"/>
  <c r="K667" i="3"/>
  <c r="K687" i="3"/>
  <c r="K719" i="3"/>
  <c r="K671" i="3"/>
  <c r="K712" i="3"/>
  <c r="K723" i="3"/>
  <c r="K469" i="3"/>
  <c r="F468" i="3"/>
  <c r="Q91" i="9"/>
  <c r="Q93" i="9"/>
  <c r="G93" i="9"/>
  <c r="N93" i="9"/>
  <c r="F474" i="3"/>
  <c r="K474" i="3"/>
  <c r="K509" i="3"/>
  <c r="F506" i="3"/>
  <c r="K506" i="3"/>
  <c r="Q109" i="9"/>
  <c r="G109" i="9"/>
  <c r="R189" i="4"/>
  <c r="R188" i="4"/>
  <c r="R149" i="4"/>
  <c r="R190" i="4"/>
  <c r="R150" i="4"/>
  <c r="E167" i="3"/>
  <c r="K28" i="3"/>
  <c r="E23" i="1"/>
  <c r="P14" i="9"/>
  <c r="F14" i="9"/>
  <c r="E30" i="1"/>
  <c r="E33" i="1"/>
  <c r="K123" i="3"/>
  <c r="G42" i="9"/>
  <c r="Q46" i="9"/>
  <c r="K542" i="3"/>
  <c r="F539" i="3"/>
  <c r="P132" i="9"/>
  <c r="F131" i="9"/>
  <c r="K421" i="3"/>
  <c r="F415" i="3"/>
  <c r="K415" i="3"/>
  <c r="K473" i="3"/>
  <c r="F471" i="3"/>
  <c r="K471" i="3"/>
  <c r="Q92" i="9"/>
  <c r="G92" i="9"/>
  <c r="K486" i="3"/>
  <c r="Q108" i="9"/>
  <c r="F484" i="3"/>
  <c r="K484" i="3"/>
  <c r="K529" i="3"/>
  <c r="F527" i="3"/>
  <c r="G104" i="9"/>
  <c r="F524" i="3"/>
  <c r="N19" i="9"/>
  <c r="J132" i="9"/>
  <c r="R152" i="4"/>
  <c r="R154" i="4"/>
  <c r="R159" i="4"/>
  <c r="R153" i="4"/>
  <c r="R158" i="4"/>
  <c r="R151" i="4"/>
  <c r="R160" i="4"/>
  <c r="R155" i="4"/>
  <c r="R156" i="4"/>
  <c r="R161" i="4"/>
  <c r="F88" i="9"/>
  <c r="P89" i="9"/>
  <c r="P95" i="9"/>
  <c r="K580" i="3"/>
  <c r="G112" i="9"/>
  <c r="F117" i="9"/>
  <c r="F118" i="9"/>
  <c r="K411" i="3"/>
  <c r="M577" i="3"/>
  <c r="F95" i="1"/>
  <c r="F78" i="1"/>
  <c r="I77" i="1"/>
  <c r="I68" i="1"/>
  <c r="F72" i="1"/>
  <c r="H68" i="1"/>
  <c r="K111" i="3"/>
  <c r="F110" i="3"/>
  <c r="K110" i="3"/>
  <c r="F140" i="3"/>
  <c r="K140" i="3"/>
  <c r="K141" i="3"/>
  <c r="K574" i="3"/>
  <c r="M574" i="3"/>
  <c r="F569" i="3"/>
  <c r="K569" i="3"/>
  <c r="M39" i="4"/>
  <c r="K158" i="3"/>
  <c r="K381" i="3"/>
  <c r="F378" i="3"/>
  <c r="K378" i="3"/>
  <c r="P28" i="9"/>
  <c r="F27" i="9"/>
  <c r="Q131" i="9"/>
  <c r="H25" i="1"/>
  <c r="R157" i="4"/>
  <c r="J23" i="1"/>
  <c r="E58" i="1"/>
  <c r="E56" i="1"/>
  <c r="E59" i="1"/>
  <c r="K429" i="3"/>
  <c r="P13" i="9"/>
  <c r="F31" i="1"/>
  <c r="F33" i="1"/>
  <c r="H62" i="1"/>
  <c r="H422" i="3"/>
  <c r="G89" i="1"/>
  <c r="G600" i="3"/>
  <c r="G449" i="3"/>
  <c r="F83" i="1"/>
  <c r="K24" i="3"/>
  <c r="F22" i="3"/>
  <c r="K121" i="3"/>
  <c r="F119" i="3"/>
  <c r="Q37" i="9"/>
  <c r="G37" i="9"/>
  <c r="K535" i="3"/>
  <c r="F534" i="3"/>
  <c r="K534" i="3"/>
  <c r="K538" i="3"/>
  <c r="Q88" i="9"/>
  <c r="M66" i="1"/>
  <c r="M65" i="1"/>
  <c r="G77" i="1"/>
  <c r="H600" i="3"/>
  <c r="F60" i="1"/>
  <c r="M48" i="4"/>
  <c r="E77" i="1"/>
  <c r="I88" i="1"/>
  <c r="M122" i="4"/>
  <c r="K639" i="3"/>
  <c r="F62" i="1"/>
  <c r="H56" i="1"/>
  <c r="K524" i="3"/>
  <c r="Q124" i="9"/>
  <c r="G124" i="9"/>
  <c r="Q110" i="9"/>
  <c r="G108" i="9"/>
  <c r="G110" i="9"/>
  <c r="G118" i="9"/>
  <c r="Q123" i="9"/>
  <c r="G123" i="9"/>
  <c r="K527" i="3"/>
  <c r="K22" i="3"/>
  <c r="F13" i="9"/>
  <c r="P23" i="9"/>
  <c r="E25" i="1"/>
  <c r="K468" i="3"/>
  <c r="K119" i="3"/>
  <c r="G131" i="9"/>
  <c r="N42" i="9"/>
  <c r="J68" i="1"/>
  <c r="F71" i="1"/>
  <c r="Q95" i="9"/>
  <c r="G91" i="9"/>
  <c r="H449" i="3"/>
  <c r="Q89" i="9"/>
  <c r="G88" i="9"/>
  <c r="G89" i="9"/>
  <c r="Q97" i="9"/>
  <c r="K539" i="3"/>
  <c r="G97" i="9"/>
  <c r="N131" i="9"/>
  <c r="N123" i="9"/>
  <c r="J167" i="3"/>
  <c r="Q35" i="9"/>
  <c r="G35" i="9"/>
  <c r="N108" i="9"/>
  <c r="G95" i="9"/>
  <c r="J600" i="3"/>
  <c r="J449" i="3"/>
  <c r="J57" i="1"/>
  <c r="Q105" i="9"/>
  <c r="Q118" i="9"/>
  <c r="L23" i="9"/>
  <c r="K364" i="3"/>
  <c r="I132" i="9"/>
  <c r="J422" i="3"/>
  <c r="K386" i="3"/>
  <c r="K412" i="3"/>
  <c r="K481" i="3"/>
  <c r="E37" i="1"/>
  <c r="E22" i="1"/>
  <c r="J77" i="1"/>
  <c r="K891" i="3"/>
  <c r="F890" i="3"/>
  <c r="F89" i="1"/>
  <c r="N16" i="9"/>
  <c r="I28" i="9"/>
  <c r="E422" i="3"/>
  <c r="P79" i="9"/>
  <c r="K402" i="3"/>
  <c r="P97" i="9"/>
  <c r="F80" i="1"/>
  <c r="F98" i="9"/>
  <c r="J80" i="9"/>
  <c r="J81" i="9"/>
  <c r="F20" i="9"/>
  <c r="J52" i="9"/>
  <c r="J18" i="9"/>
  <c r="N18" i="9"/>
  <c r="I97" i="9"/>
  <c r="L112" i="9"/>
  <c r="J54" i="9"/>
  <c r="J105" i="9"/>
  <c r="J17" i="9"/>
  <c r="J23" i="9"/>
  <c r="J116" i="9"/>
  <c r="L43" i="9"/>
  <c r="N43" i="9"/>
  <c r="L124" i="9"/>
  <c r="N124" i="9"/>
  <c r="L79" i="9"/>
  <c r="L81" i="9"/>
  <c r="J25" i="9"/>
  <c r="J28" i="9"/>
  <c r="L130" i="9"/>
  <c r="L132" i="9"/>
  <c r="I124" i="9"/>
  <c r="L91" i="9"/>
  <c r="L95" i="9"/>
  <c r="L62" i="9"/>
  <c r="I70" i="9"/>
  <c r="J27" i="9"/>
  <c r="F113" i="9"/>
  <c r="F114" i="9"/>
  <c r="L88" i="9"/>
  <c r="N88" i="9"/>
  <c r="N89" i="9"/>
  <c r="J98" i="9"/>
  <c r="L116" i="9"/>
  <c r="L118" i="9"/>
  <c r="J15" i="9"/>
  <c r="F19" i="9"/>
  <c r="I38" i="9"/>
  <c r="J22" i="9"/>
  <c r="N22" i="9"/>
  <c r="F108" i="9"/>
  <c r="F110" i="9"/>
  <c r="J59" i="9"/>
  <c r="I117" i="9"/>
  <c r="I118" i="9"/>
  <c r="J117" i="9"/>
  <c r="N117" i="9"/>
  <c r="L66" i="9"/>
  <c r="L67" i="9"/>
  <c r="I45" i="9"/>
  <c r="J94" i="9"/>
  <c r="J95" i="9"/>
  <c r="L25" i="9"/>
  <c r="L61" i="9"/>
  <c r="J61" i="9"/>
  <c r="L104" i="9"/>
  <c r="N104" i="9"/>
  <c r="J35" i="9"/>
  <c r="N35" i="9"/>
  <c r="J44" i="9"/>
  <c r="N44" i="9"/>
  <c r="F45" i="9"/>
  <c r="F26" i="9"/>
  <c r="F28" i="9"/>
  <c r="L113" i="9"/>
  <c r="I22" i="9"/>
  <c r="I42" i="9"/>
  <c r="I46" i="9"/>
  <c r="J74" i="9"/>
  <c r="J75" i="9"/>
  <c r="F130" i="9"/>
  <c r="I92" i="9"/>
  <c r="I95" i="9"/>
  <c r="I101" i="9"/>
  <c r="L26" i="9"/>
  <c r="L109" i="9"/>
  <c r="N109" i="9"/>
  <c r="N110" i="9"/>
  <c r="F42" i="9"/>
  <c r="F46" i="9"/>
  <c r="L27" i="9"/>
  <c r="I113" i="9"/>
  <c r="I114" i="9"/>
  <c r="I98" i="9"/>
  <c r="I99" i="9"/>
  <c r="G45" i="9"/>
  <c r="H748" i="3"/>
  <c r="N37" i="9"/>
  <c r="N92" i="9"/>
  <c r="N17" i="9"/>
  <c r="N87" i="9"/>
  <c r="J99" i="9"/>
  <c r="J106" i="9"/>
  <c r="L46" i="9"/>
  <c r="I23" i="9"/>
  <c r="I48" i="9"/>
  <c r="I81" i="9"/>
  <c r="I110" i="9"/>
  <c r="J127" i="9"/>
  <c r="I127" i="9"/>
  <c r="I75" i="9"/>
  <c r="J30" i="1"/>
  <c r="I37" i="1"/>
  <c r="I57" i="1"/>
  <c r="I58" i="1"/>
  <c r="I87" i="1"/>
  <c r="I86" i="1"/>
  <c r="I66" i="1"/>
  <c r="K90" i="3"/>
  <c r="K391" i="3"/>
  <c r="G23" i="1"/>
  <c r="G30" i="1"/>
  <c r="G25" i="1"/>
  <c r="F36" i="1"/>
  <c r="G37" i="1"/>
  <c r="G422" i="3"/>
  <c r="G58" i="1"/>
  <c r="G56" i="1"/>
  <c r="G25" i="9"/>
  <c r="N25" i="9"/>
  <c r="F92" i="1"/>
  <c r="K34" i="3"/>
  <c r="F33" i="3"/>
  <c r="K33" i="3"/>
  <c r="Q27" i="9"/>
  <c r="G27" i="9"/>
  <c r="N27" i="9"/>
  <c r="K107" i="3"/>
  <c r="C628" i="3"/>
  <c r="L748" i="3"/>
  <c r="K589" i="3"/>
  <c r="G15" i="9"/>
  <c r="N15" i="9"/>
  <c r="K586" i="3"/>
  <c r="I30" i="1"/>
  <c r="I25" i="1"/>
  <c r="I22" i="1"/>
  <c r="E68" i="1"/>
  <c r="E66" i="1"/>
  <c r="F76" i="1"/>
  <c r="G68" i="1"/>
  <c r="H87" i="1"/>
  <c r="H86" i="1"/>
  <c r="H66" i="1"/>
  <c r="F500" i="3"/>
  <c r="F600" i="3"/>
  <c r="F449" i="3"/>
  <c r="E748" i="3"/>
  <c r="F682" i="3"/>
  <c r="F855" i="3"/>
  <c r="K856" i="3"/>
  <c r="K890" i="3"/>
  <c r="F918" i="3"/>
  <c r="K918" i="3"/>
  <c r="J88" i="1"/>
  <c r="J86" i="1"/>
  <c r="F29" i="1"/>
  <c r="F82" i="1"/>
  <c r="F70" i="1"/>
  <c r="F65" i="3"/>
  <c r="K65" i="3"/>
  <c r="F16" i="9"/>
  <c r="F23" i="9"/>
  <c r="I748" i="3"/>
  <c r="F704" i="3"/>
  <c r="K704" i="3"/>
  <c r="F739" i="3"/>
  <c r="K739" i="3"/>
  <c r="F818" i="3"/>
  <c r="K818" i="3"/>
  <c r="F861" i="3"/>
  <c r="K861" i="3"/>
  <c r="F865" i="3"/>
  <c r="K865" i="3"/>
  <c r="F883" i="3"/>
  <c r="K902" i="3"/>
  <c r="K944" i="3"/>
  <c r="K964" i="3"/>
  <c r="F90" i="1"/>
  <c r="F94" i="9"/>
  <c r="J748" i="3"/>
  <c r="K705" i="3"/>
  <c r="F730" i="3"/>
  <c r="K740" i="3"/>
  <c r="I927" i="3"/>
  <c r="F874" i="3"/>
  <c r="K874" i="3"/>
  <c r="K897" i="3"/>
  <c r="K913" i="3"/>
  <c r="E87" i="1"/>
  <c r="E86" i="1"/>
  <c r="E88" i="1"/>
  <c r="P124" i="9"/>
  <c r="F124" i="9"/>
  <c r="F127" i="9"/>
  <c r="K149" i="3"/>
  <c r="H23" i="1"/>
  <c r="H22" i="1"/>
  <c r="F26" i="1"/>
  <c r="G32" i="1"/>
  <c r="F32" i="1"/>
  <c r="G88" i="1"/>
  <c r="F88" i="1"/>
  <c r="F91" i="1"/>
  <c r="G748" i="3"/>
  <c r="F686" i="3"/>
  <c r="F711" i="3"/>
  <c r="K711" i="3"/>
  <c r="K731" i="3"/>
  <c r="K762" i="3"/>
  <c r="K765" i="3"/>
  <c r="J927" i="3"/>
  <c r="K812" i="3"/>
  <c r="K827" i="3"/>
  <c r="K875" i="3"/>
  <c r="K909" i="3"/>
  <c r="G9" i="9"/>
  <c r="L71" i="9"/>
  <c r="J71" i="9"/>
  <c r="L56" i="9"/>
  <c r="L9" i="9"/>
  <c r="I71" i="9"/>
  <c r="I77" i="9"/>
  <c r="I83" i="9"/>
  <c r="K963" i="3"/>
  <c r="L75" i="9"/>
  <c r="L63" i="9"/>
  <c r="J67" i="9"/>
  <c r="K941" i="3"/>
  <c r="N97" i="9"/>
  <c r="P99" i="9"/>
  <c r="P101" i="9"/>
  <c r="F97" i="9"/>
  <c r="F99" i="9"/>
  <c r="I120" i="9"/>
  <c r="F30" i="1"/>
  <c r="J25" i="1"/>
  <c r="F104" i="9"/>
  <c r="F106" i="9"/>
  <c r="P106" i="9"/>
  <c r="F87" i="1"/>
  <c r="F86" i="1"/>
  <c r="P127" i="9"/>
  <c r="I167" i="3"/>
  <c r="E600" i="3"/>
  <c r="P46" i="9"/>
  <c r="P48" i="9"/>
  <c r="K464" i="3"/>
  <c r="Q26" i="9"/>
  <c r="K500" i="3"/>
  <c r="Q40" i="9"/>
  <c r="G40" i="9"/>
  <c r="N40" i="9"/>
  <c r="J432" i="3"/>
  <c r="K66" i="1"/>
  <c r="K65" i="1"/>
  <c r="F85" i="1"/>
  <c r="F79" i="1"/>
  <c r="F77" i="1"/>
  <c r="Q113" i="9"/>
  <c r="G113" i="9"/>
  <c r="K551" i="3"/>
  <c r="K544" i="3"/>
  <c r="Q98" i="9"/>
  <c r="Q130" i="9"/>
  <c r="F94" i="3"/>
  <c r="F394" i="3"/>
  <c r="F95" i="9"/>
  <c r="F101" i="9"/>
  <c r="Q122" i="9"/>
  <c r="F74" i="3"/>
  <c r="K74" i="3"/>
  <c r="J37" i="1"/>
  <c r="F37" i="1"/>
  <c r="Q148" i="4"/>
  <c r="R193" i="4"/>
  <c r="P148" i="4"/>
  <c r="F27" i="1"/>
  <c r="F69" i="1"/>
  <c r="F68" i="1"/>
  <c r="O148" i="4"/>
  <c r="H167" i="3"/>
  <c r="J89" i="9"/>
  <c r="J101" i="9"/>
  <c r="F52" i="3"/>
  <c r="K137" i="3"/>
  <c r="J58" i="1"/>
  <c r="L64" i="1"/>
  <c r="L65" i="1"/>
  <c r="B936" i="3"/>
  <c r="B798" i="3"/>
  <c r="B757" i="3"/>
  <c r="B179" i="3"/>
  <c r="B619" i="3"/>
  <c r="F409" i="3"/>
  <c r="K409" i="3"/>
  <c r="M86" i="4"/>
  <c r="M148" i="4"/>
  <c r="P118" i="9"/>
  <c r="B931" i="3"/>
  <c r="B614" i="3"/>
  <c r="B793" i="3"/>
  <c r="B309" i="3"/>
  <c r="B752" i="3"/>
  <c r="E803" i="3"/>
  <c r="E624" i="3"/>
  <c r="Q4" i="9"/>
  <c r="F938" i="3"/>
  <c r="F621" i="3"/>
  <c r="F759" i="3"/>
  <c r="F129" i="9"/>
  <c r="F132" i="9"/>
  <c r="K635" i="3"/>
  <c r="F633" i="3"/>
  <c r="K633" i="3"/>
  <c r="F695" i="3"/>
  <c r="K695" i="3"/>
  <c r="K696" i="3"/>
  <c r="F849" i="3"/>
  <c r="K849" i="3"/>
  <c r="K850" i="3"/>
  <c r="F648" i="3"/>
  <c r="K648" i="3"/>
  <c r="K649" i="3"/>
  <c r="F734" i="3"/>
  <c r="K734" i="3"/>
  <c r="K735" i="3"/>
  <c r="F800" i="3"/>
  <c r="G927" i="3"/>
  <c r="G304" i="3"/>
  <c r="G448" i="3"/>
  <c r="G601" i="3"/>
  <c r="G450" i="3"/>
  <c r="F40" i="9"/>
  <c r="K631" i="3"/>
  <c r="F630" i="3"/>
  <c r="K666" i="3"/>
  <c r="F670" i="3"/>
  <c r="K670" i="3"/>
  <c r="F676" i="3"/>
  <c r="K676" i="3"/>
  <c r="K677" i="3"/>
  <c r="K686" i="3"/>
  <c r="K730" i="3"/>
  <c r="K785" i="3"/>
  <c r="F809" i="3"/>
  <c r="K883" i="3"/>
  <c r="K938" i="3"/>
  <c r="K682" i="3"/>
  <c r="F722" i="3"/>
  <c r="K722" i="3"/>
  <c r="E927" i="3"/>
  <c r="K855" i="3"/>
  <c r="K784" i="3"/>
  <c r="J63" i="9"/>
  <c r="F58" i="1"/>
  <c r="J66" i="1"/>
  <c r="H304" i="3"/>
  <c r="I304" i="3"/>
  <c r="H242" i="3"/>
  <c r="F241" i="3"/>
  <c r="J299" i="3"/>
  <c r="J54" i="1"/>
  <c r="F297" i="3"/>
  <c r="J293" i="3"/>
  <c r="F289" i="3"/>
  <c r="F285" i="3"/>
  <c r="H282" i="3"/>
  <c r="I277" i="3"/>
  <c r="J270" i="3"/>
  <c r="J266" i="3"/>
  <c r="F264" i="3"/>
  <c r="F240" i="3"/>
  <c r="G298" i="3"/>
  <c r="I295" i="3"/>
  <c r="E293" i="3"/>
  <c r="G288" i="3"/>
  <c r="G284" i="3"/>
  <c r="I281" i="3"/>
  <c r="J276" i="3"/>
  <c r="E270" i="3"/>
  <c r="E266" i="3"/>
  <c r="G263" i="3"/>
  <c r="H299" i="3"/>
  <c r="H54" i="1"/>
  <c r="H295" i="3"/>
  <c r="J292" i="3"/>
  <c r="F288" i="3"/>
  <c r="J284" i="3"/>
  <c r="F282" i="3"/>
  <c r="G277" i="3"/>
  <c r="F271" i="3"/>
  <c r="J267" i="3"/>
  <c r="F265" i="3"/>
  <c r="E298" i="3"/>
  <c r="E294" i="3"/>
  <c r="G289" i="3"/>
  <c r="E286" i="3"/>
  <c r="G283" i="3"/>
  <c r="E241" i="3"/>
  <c r="F242" i="3"/>
  <c r="I241" i="3"/>
  <c r="F299" i="3"/>
  <c r="Q62" i="9"/>
  <c r="G62" i="9"/>
  <c r="N62" i="9"/>
  <c r="J295" i="3"/>
  <c r="F293" i="3"/>
  <c r="H288" i="3"/>
  <c r="H284" i="3"/>
  <c r="J281" i="3"/>
  <c r="E277" i="3"/>
  <c r="F270" i="3"/>
  <c r="F266" i="3"/>
  <c r="H263" i="3"/>
  <c r="I299" i="3"/>
  <c r="I54" i="1"/>
  <c r="I297" i="3"/>
  <c r="I53" i="1"/>
  <c r="E295" i="3"/>
  <c r="G292" i="3"/>
  <c r="G286" i="3"/>
  <c r="I283" i="3"/>
  <c r="E281" i="3"/>
  <c r="F276" i="3"/>
  <c r="G269" i="3"/>
  <c r="G265" i="3"/>
  <c r="J242" i="3"/>
  <c r="J298" i="3"/>
  <c r="J294" i="3"/>
  <c r="F292" i="3"/>
  <c r="J286" i="3"/>
  <c r="F284" i="3"/>
  <c r="H281" i="3"/>
  <c r="I276" i="3"/>
  <c r="H270" i="3"/>
  <c r="F267" i="3"/>
  <c r="H264" i="3"/>
  <c r="I240" i="3"/>
  <c r="J241" i="3"/>
  <c r="H298" i="3"/>
  <c r="F295" i="3"/>
  <c r="Q70" i="9"/>
  <c r="G70" i="9"/>
  <c r="N70" i="9"/>
  <c r="H292" i="3"/>
  <c r="H286" i="3"/>
  <c r="J283" i="3"/>
  <c r="F281" i="3"/>
  <c r="G276" i="3"/>
  <c r="H269" i="3"/>
  <c r="H265" i="3"/>
  <c r="E242" i="3"/>
  <c r="G294" i="3"/>
  <c r="I289" i="3"/>
  <c r="I285" i="3"/>
  <c r="E283" i="3"/>
  <c r="G280" i="3"/>
  <c r="G271" i="3"/>
  <c r="G267" i="3"/>
  <c r="I264" i="3"/>
  <c r="J240" i="3"/>
  <c r="F298" i="3"/>
  <c r="F294" i="3"/>
  <c r="H289" i="3"/>
  <c r="F286" i="3"/>
  <c r="H283" i="3"/>
  <c r="J280" i="3"/>
  <c r="E276" i="3"/>
  <c r="H241" i="3"/>
  <c r="J304" i="3"/>
  <c r="J297" i="3"/>
  <c r="J53" i="1"/>
  <c r="F283" i="3"/>
  <c r="J264" i="3"/>
  <c r="I293" i="3"/>
  <c r="H277" i="3"/>
  <c r="E240" i="3"/>
  <c r="H285" i="3"/>
  <c r="J269" i="3"/>
  <c r="G242" i="3"/>
  <c r="I298" i="3"/>
  <c r="G293" i="3"/>
  <c r="E288" i="3"/>
  <c r="E284" i="3"/>
  <c r="I280" i="3"/>
  <c r="H276" i="3"/>
  <c r="I269" i="3"/>
  <c r="H262" i="3"/>
  <c r="J255" i="3"/>
  <c r="F253" i="3"/>
  <c r="J249" i="3"/>
  <c r="F247" i="3"/>
  <c r="H244" i="3"/>
  <c r="G232" i="3"/>
  <c r="I229" i="3"/>
  <c r="F226" i="3"/>
  <c r="J222" i="3"/>
  <c r="F220" i="3"/>
  <c r="H217" i="3"/>
  <c r="J214" i="3"/>
  <c r="F212" i="3"/>
  <c r="H209" i="3"/>
  <c r="J206" i="3"/>
  <c r="F202" i="3"/>
  <c r="H199" i="3"/>
  <c r="E195" i="3"/>
  <c r="E267" i="3"/>
  <c r="I257" i="3"/>
  <c r="E255" i="3"/>
  <c r="I251" i="3"/>
  <c r="E249" i="3"/>
  <c r="G246" i="3"/>
  <c r="H235" i="3"/>
  <c r="F232" i="3"/>
  <c r="H229" i="3"/>
  <c r="E226" i="3"/>
  <c r="I222" i="3"/>
  <c r="E220" i="3"/>
  <c r="G217" i="3"/>
  <c r="I214" i="3"/>
  <c r="E212" i="3"/>
  <c r="K212" i="3"/>
  <c r="G209" i="3"/>
  <c r="I206" i="3"/>
  <c r="E202" i="3"/>
  <c r="G199" i="3"/>
  <c r="J194" i="3"/>
  <c r="F192" i="3"/>
  <c r="F262" i="3"/>
  <c r="H255" i="3"/>
  <c r="H251" i="3"/>
  <c r="J248" i="3"/>
  <c r="F246" i="3"/>
  <c r="G235" i="3"/>
  <c r="E232" i="3"/>
  <c r="G229" i="3"/>
  <c r="J225" i="3"/>
  <c r="J221" i="3"/>
  <c r="F219" i="3"/>
  <c r="H216" i="3"/>
  <c r="J213" i="3"/>
  <c r="F211" i="3"/>
  <c r="H208" i="3"/>
  <c r="J203" i="3"/>
  <c r="F201" i="3"/>
  <c r="H197" i="3"/>
  <c r="G193" i="3"/>
  <c r="G189" i="3"/>
  <c r="E262" i="3"/>
  <c r="G255" i="3"/>
  <c r="G251" i="3"/>
  <c r="I248" i="3"/>
  <c r="E246" i="3"/>
  <c r="J235" i="3"/>
  <c r="J231" i="3"/>
  <c r="F229" i="3"/>
  <c r="E225" i="3"/>
  <c r="E221" i="3"/>
  <c r="G218" i="3"/>
  <c r="I215" i="3"/>
  <c r="E213" i="3"/>
  <c r="G210" i="3"/>
  <c r="G208" i="3"/>
  <c r="I203" i="3"/>
  <c r="E201" i="3"/>
  <c r="K201" i="3"/>
  <c r="G197" i="3"/>
  <c r="J193" i="3"/>
  <c r="F191" i="3"/>
  <c r="E345" i="3"/>
  <c r="F344" i="3"/>
  <c r="F334" i="3"/>
  <c r="F322" i="3"/>
  <c r="E329" i="3"/>
  <c r="H189" i="3"/>
  <c r="E336" i="3"/>
  <c r="H198" i="3"/>
  <c r="F341" i="3"/>
  <c r="F332" i="3"/>
  <c r="F321" i="3"/>
  <c r="J188" i="3"/>
  <c r="E339" i="3"/>
  <c r="E330" i="3"/>
  <c r="E321" i="3"/>
  <c r="F221" i="3"/>
  <c r="H218" i="3"/>
  <c r="J215" i="3"/>
  <c r="F213" i="3"/>
  <c r="H210" i="3"/>
  <c r="I242" i="3"/>
  <c r="H294" i="3"/>
  <c r="H280" i="3"/>
  <c r="G241" i="3"/>
  <c r="E289" i="3"/>
  <c r="I270" i="3"/>
  <c r="H297" i="3"/>
  <c r="H53" i="1"/>
  <c r="J282" i="3"/>
  <c r="F269" i="3"/>
  <c r="H240" i="3"/>
  <c r="H239" i="3"/>
  <c r="G297" i="3"/>
  <c r="G53" i="1"/>
  <c r="F53" i="1"/>
  <c r="I292" i="3"/>
  <c r="I286" i="3"/>
  <c r="I282" i="3"/>
  <c r="E280" i="3"/>
  <c r="I271" i="3"/>
  <c r="I267" i="3"/>
  <c r="J257" i="3"/>
  <c r="F255" i="3"/>
  <c r="J251" i="3"/>
  <c r="F249" i="3"/>
  <c r="H246" i="3"/>
  <c r="I235" i="3"/>
  <c r="I231" i="3"/>
  <c r="E229" i="3"/>
  <c r="H225" i="3"/>
  <c r="F222" i="3"/>
  <c r="H219" i="3"/>
  <c r="J216" i="3"/>
  <c r="F214" i="3"/>
  <c r="H211" i="3"/>
  <c r="J208" i="3"/>
  <c r="F206" i="3"/>
  <c r="H201" i="3"/>
  <c r="J197" i="3"/>
  <c r="G194" i="3"/>
  <c r="G264" i="3"/>
  <c r="E257" i="3"/>
  <c r="G254" i="3"/>
  <c r="E251" i="3"/>
  <c r="G248" i="3"/>
  <c r="I245" i="3"/>
  <c r="J234" i="3"/>
  <c r="H231" i="3"/>
  <c r="J228" i="3"/>
  <c r="G225" i="3"/>
  <c r="E222" i="3"/>
  <c r="G219" i="3"/>
  <c r="I216" i="3"/>
  <c r="E214" i="3"/>
  <c r="K214" i="3"/>
  <c r="G211" i="3"/>
  <c r="I208" i="3"/>
  <c r="E206" i="3"/>
  <c r="G201" i="3"/>
  <c r="I197" i="3"/>
  <c r="F194" i="3"/>
  <c r="G266" i="3"/>
  <c r="H257" i="3"/>
  <c r="J254" i="3"/>
  <c r="J250" i="3"/>
  <c r="F248" i="3"/>
  <c r="H245" i="3"/>
  <c r="I234" i="3"/>
  <c r="G231" i="3"/>
  <c r="I228" i="3"/>
  <c r="F225" i="3"/>
  <c r="J289" i="3"/>
  <c r="H271" i="3"/>
  <c r="E299" i="3"/>
  <c r="E285" i="3"/>
  <c r="I266" i="3"/>
  <c r="H293" i="3"/>
  <c r="F280" i="3"/>
  <c r="H266" i="3"/>
  <c r="G299" i="3"/>
  <c r="G54" i="1"/>
  <c r="F54" i="1"/>
  <c r="G295" i="3"/>
  <c r="E292" i="3"/>
  <c r="G285" i="3"/>
  <c r="E282" i="3"/>
  <c r="K282" i="3"/>
  <c r="J277" i="3"/>
  <c r="E271" i="3"/>
  <c r="E265" i="3"/>
  <c r="F257" i="3"/>
  <c r="H254" i="3"/>
  <c r="F251" i="3"/>
  <c r="H248" i="3"/>
  <c r="J245" i="3"/>
  <c r="E235" i="3"/>
  <c r="E231" i="3"/>
  <c r="G228" i="3"/>
  <c r="J224" i="3"/>
  <c r="H221" i="3"/>
  <c r="J218" i="3"/>
  <c r="F216" i="3"/>
  <c r="H213" i="3"/>
  <c r="J210" i="3"/>
  <c r="F208" i="3"/>
  <c r="H203" i="3"/>
  <c r="J200" i="3"/>
  <c r="F197" i="3"/>
  <c r="I193" i="3"/>
  <c r="E263" i="3"/>
  <c r="G256" i="3"/>
  <c r="I253" i="3"/>
  <c r="G250" i="3"/>
  <c r="I247" i="3"/>
  <c r="E245" i="3"/>
  <c r="F234" i="3"/>
  <c r="J230" i="3"/>
  <c r="F228" i="3"/>
  <c r="I224" i="3"/>
  <c r="G221" i="3"/>
  <c r="I218" i="3"/>
  <c r="E216" i="3"/>
  <c r="K216" i="3"/>
  <c r="G213" i="3"/>
  <c r="I210" i="3"/>
  <c r="E208" i="3"/>
  <c r="G203" i="3"/>
  <c r="I200" i="3"/>
  <c r="E197" i="3"/>
  <c r="H193" i="3"/>
  <c r="J263" i="3"/>
  <c r="J256" i="3"/>
  <c r="F254" i="3"/>
  <c r="F250" i="3"/>
  <c r="H247" i="3"/>
  <c r="J244" i="3"/>
  <c r="E234" i="3"/>
  <c r="I230" i="3"/>
  <c r="E228" i="3"/>
  <c r="H224" i="3"/>
  <c r="H220" i="3"/>
  <c r="J217" i="3"/>
  <c r="F215" i="3"/>
  <c r="H212" i="3"/>
  <c r="J209" i="3"/>
  <c r="F207" i="3"/>
  <c r="H202" i="3"/>
  <c r="J199" i="3"/>
  <c r="I194" i="3"/>
  <c r="E192" i="3"/>
  <c r="I263" i="3"/>
  <c r="I256" i="3"/>
  <c r="E254" i="3"/>
  <c r="E250" i="3"/>
  <c r="G247" i="3"/>
  <c r="I244" i="3"/>
  <c r="H234" i="3"/>
  <c r="H230" i="3"/>
  <c r="G226" i="3"/>
  <c r="G222" i="3"/>
  <c r="G240" i="3"/>
  <c r="G239" i="3"/>
  <c r="J285" i="3"/>
  <c r="H267" i="3"/>
  <c r="E297" i="3"/>
  <c r="G282" i="3"/>
  <c r="E264" i="3"/>
  <c r="K264" i="3"/>
  <c r="J288" i="3"/>
  <c r="J271" i="3"/>
  <c r="J265" i="3"/>
  <c r="I294" i="3"/>
  <c r="I288" i="3"/>
  <c r="I284" i="3"/>
  <c r="G281" i="3"/>
  <c r="F277" i="3"/>
  <c r="G270" i="3"/>
  <c r="F263" i="3"/>
  <c r="H256" i="3"/>
  <c r="J253" i="3"/>
  <c r="H250" i="3"/>
  <c r="J247" i="3"/>
  <c r="F245" i="3"/>
  <c r="G234" i="3"/>
  <c r="G230" i="3"/>
  <c r="J226" i="3"/>
  <c r="F224" i="3"/>
  <c r="J220" i="3"/>
  <c r="F218" i="3"/>
  <c r="H215" i="3"/>
  <c r="J212" i="3"/>
  <c r="F210" i="3"/>
  <c r="H207" i="3"/>
  <c r="J202" i="3"/>
  <c r="F200" i="3"/>
  <c r="I195" i="3"/>
  <c r="E269" i="3"/>
  <c r="G262" i="3"/>
  <c r="I255" i="3"/>
  <c r="E253" i="3"/>
  <c r="I249" i="3"/>
  <c r="E247" i="3"/>
  <c r="G244" i="3"/>
  <c r="J232" i="3"/>
  <c r="F230" i="3"/>
  <c r="I226" i="3"/>
  <c r="E224" i="3"/>
  <c r="I220" i="3"/>
  <c r="E218" i="3"/>
  <c r="G215" i="3"/>
  <c r="I212" i="3"/>
  <c r="E210" i="3"/>
  <c r="K210" i="3"/>
  <c r="G207" i="3"/>
  <c r="I202" i="3"/>
  <c r="E200" i="3"/>
  <c r="H195" i="3"/>
  <c r="J192" i="3"/>
  <c r="J262" i="3"/>
  <c r="F256" i="3"/>
  <c r="H253" i="3"/>
  <c r="H249" i="3"/>
  <c r="J246" i="3"/>
  <c r="F244" i="3"/>
  <c r="I232" i="3"/>
  <c r="E230" i="3"/>
  <c r="H226" i="3"/>
  <c r="H222" i="3"/>
  <c r="J219" i="3"/>
  <c r="F217" i="3"/>
  <c r="Q52" i="9"/>
  <c r="G52" i="9"/>
  <c r="N52" i="9"/>
  <c r="H214" i="3"/>
  <c r="J211" i="3"/>
  <c r="F209" i="3"/>
  <c r="H206" i="3"/>
  <c r="J201" i="3"/>
  <c r="F199" i="3"/>
  <c r="E194" i="3"/>
  <c r="G191" i="3"/>
  <c r="I262" i="3"/>
  <c r="E256" i="3"/>
  <c r="F203" i="3"/>
  <c r="I265" i="3"/>
  <c r="I250" i="3"/>
  <c r="G245" i="3"/>
  <c r="F231" i="3"/>
  <c r="G224" i="3"/>
  <c r="E219" i="3"/>
  <c r="K219" i="3"/>
  <c r="E215" i="3"/>
  <c r="I211" i="3"/>
  <c r="E203" i="3"/>
  <c r="I199" i="3"/>
  <c r="H194" i="3"/>
  <c r="J189" i="3"/>
  <c r="I189" i="3"/>
  <c r="F336" i="3"/>
  <c r="F320" i="3"/>
  <c r="E193" i="3"/>
  <c r="E340" i="3"/>
  <c r="G192" i="3"/>
  <c r="F337" i="3"/>
  <c r="F323" i="3"/>
  <c r="E188" i="3"/>
  <c r="E335" i="3"/>
  <c r="E323" i="3"/>
  <c r="F331" i="3"/>
  <c r="E338" i="3"/>
  <c r="E191" i="3"/>
  <c r="E189" i="3"/>
  <c r="F335" i="3"/>
  <c r="F345" i="3"/>
  <c r="J198" i="3"/>
  <c r="E337" i="3"/>
  <c r="H200" i="3"/>
  <c r="G257" i="3"/>
  <c r="G249" i="3"/>
  <c r="E244" i="3"/>
  <c r="J229" i="3"/>
  <c r="I221" i="3"/>
  <c r="I217" i="3"/>
  <c r="G214" i="3"/>
  <c r="E211" i="3"/>
  <c r="K211" i="3"/>
  <c r="I207" i="3"/>
  <c r="G202" i="3"/>
  <c r="E199" i="3"/>
  <c r="F193" i="3"/>
  <c r="F189" i="3"/>
  <c r="I188" i="3"/>
  <c r="E334" i="3"/>
  <c r="E198" i="3"/>
  <c r="E332" i="3"/>
  <c r="F198" i="3"/>
  <c r="G195" i="3"/>
  <c r="I254" i="3"/>
  <c r="E248" i="3"/>
  <c r="F235" i="3"/>
  <c r="H228" i="3"/>
  <c r="G220" i="3"/>
  <c r="E217" i="3"/>
  <c r="I213" i="3"/>
  <c r="I209" i="3"/>
  <c r="E207" i="3"/>
  <c r="I201" i="3"/>
  <c r="J195" i="3"/>
  <c r="H192" i="3"/>
  <c r="H188" i="3"/>
  <c r="F340" i="3"/>
  <c r="F329" i="3"/>
  <c r="E331" i="3"/>
  <c r="G188" i="3"/>
  <c r="E324" i="3"/>
  <c r="F188" i="3"/>
  <c r="F330" i="3"/>
  <c r="I198" i="3"/>
  <c r="E341" i="3"/>
  <c r="E325" i="3"/>
  <c r="E322" i="3"/>
  <c r="F339" i="3"/>
  <c r="F325" i="3"/>
  <c r="I191" i="3"/>
  <c r="J207" i="3"/>
  <c r="I192" i="3"/>
  <c r="G253" i="3"/>
  <c r="I246" i="3"/>
  <c r="H232" i="3"/>
  <c r="I225" i="3"/>
  <c r="I219" i="3"/>
  <c r="G216" i="3"/>
  <c r="G212" i="3"/>
  <c r="E209" i="3"/>
  <c r="G206" i="3"/>
  <c r="G200" i="3"/>
  <c r="F195" i="3"/>
  <c r="J191" i="3"/>
  <c r="H191" i="3"/>
  <c r="F338" i="3"/>
  <c r="F324" i="3"/>
  <c r="G198" i="3"/>
  <c r="E344" i="3"/>
  <c r="E343" i="3"/>
  <c r="E320" i="3"/>
  <c r="G22" i="1"/>
  <c r="F23" i="1"/>
  <c r="J48" i="9"/>
  <c r="J118" i="9"/>
  <c r="L114" i="9"/>
  <c r="N112" i="9"/>
  <c r="L127" i="9"/>
  <c r="L106" i="9"/>
  <c r="L120" i="9"/>
  <c r="L89" i="9"/>
  <c r="L101" i="9"/>
  <c r="N91" i="9"/>
  <c r="J22" i="1"/>
  <c r="I56" i="1"/>
  <c r="F57" i="1"/>
  <c r="F56" i="1"/>
  <c r="N80" i="9"/>
  <c r="G105" i="9"/>
  <c r="Q106" i="9"/>
  <c r="N94" i="9"/>
  <c r="N116" i="9"/>
  <c r="N118" i="9"/>
  <c r="I448" i="3"/>
  <c r="I601" i="3"/>
  <c r="I450" i="3"/>
  <c r="F25" i="1"/>
  <c r="K759" i="3"/>
  <c r="K754" i="3"/>
  <c r="K753" i="3"/>
  <c r="K755" i="3"/>
  <c r="K760" i="3"/>
  <c r="K751" i="3"/>
  <c r="K757" i="3"/>
  <c r="K752" i="3"/>
  <c r="K756" i="3"/>
  <c r="K758" i="3"/>
  <c r="K761" i="3"/>
  <c r="N45" i="9"/>
  <c r="N46" i="9"/>
  <c r="G46" i="9"/>
  <c r="L28" i="9"/>
  <c r="L48" i="9"/>
  <c r="F79" i="9"/>
  <c r="F81" i="9"/>
  <c r="P81" i="9"/>
  <c r="J46" i="9"/>
  <c r="G86" i="1"/>
  <c r="G66" i="1"/>
  <c r="F48" i="9"/>
  <c r="H448" i="3"/>
  <c r="H601" i="3"/>
  <c r="H450" i="3"/>
  <c r="J448" i="3"/>
  <c r="J601" i="3"/>
  <c r="J450" i="3"/>
  <c r="F120" i="9"/>
  <c r="F84" i="9"/>
  <c r="J120" i="9"/>
  <c r="J84" i="9"/>
  <c r="J56" i="9"/>
  <c r="J77" i="9"/>
  <c r="J83" i="9"/>
  <c r="L110" i="9"/>
  <c r="L77" i="9"/>
  <c r="K932" i="3"/>
  <c r="K930" i="3"/>
  <c r="K931" i="3"/>
  <c r="K939" i="3"/>
  <c r="K940" i="3"/>
  <c r="K935" i="3"/>
  <c r="K937" i="3"/>
  <c r="K934" i="3"/>
  <c r="K933" i="3"/>
  <c r="K936" i="3"/>
  <c r="G98" i="9"/>
  <c r="Q99" i="9"/>
  <c r="Q101" i="9"/>
  <c r="I84" i="9"/>
  <c r="I141" i="9"/>
  <c r="I138" i="9"/>
  <c r="E304" i="3"/>
  <c r="S6" i="9"/>
  <c r="L4" i="9"/>
  <c r="K52" i="3"/>
  <c r="Q13" i="9"/>
  <c r="F167" i="3"/>
  <c r="F66" i="1"/>
  <c r="K394" i="3"/>
  <c r="F422" i="3"/>
  <c r="Q79" i="9"/>
  <c r="Q14" i="9"/>
  <c r="G14" i="9"/>
  <c r="N14" i="9"/>
  <c r="K94" i="3"/>
  <c r="E449" i="3"/>
  <c r="J56" i="1"/>
  <c r="R197" i="4"/>
  <c r="R191" i="4"/>
  <c r="R196" i="4"/>
  <c r="R194" i="4"/>
  <c r="R195" i="4"/>
  <c r="F927" i="3"/>
  <c r="K792" i="3"/>
  <c r="K809" i="3"/>
  <c r="F748" i="3"/>
  <c r="K630" i="3"/>
  <c r="I300" i="3"/>
  <c r="I55" i="1"/>
  <c r="J300" i="3"/>
  <c r="J55" i="1"/>
  <c r="E300" i="3"/>
  <c r="F296" i="3"/>
  <c r="Q61" i="9"/>
  <c r="G61" i="9"/>
  <c r="N61" i="9"/>
  <c r="I291" i="3"/>
  <c r="I50" i="1"/>
  <c r="E291" i="3"/>
  <c r="G290" i="3"/>
  <c r="I287" i="3"/>
  <c r="E287" i="3"/>
  <c r="G279" i="3"/>
  <c r="H278" i="3"/>
  <c r="J275" i="3"/>
  <c r="J51" i="1"/>
  <c r="G275" i="3"/>
  <c r="G51" i="1"/>
  <c r="H274" i="3"/>
  <c r="J273" i="3"/>
  <c r="F273" i="3"/>
  <c r="E296" i="3"/>
  <c r="G291" i="3"/>
  <c r="G50" i="1"/>
  <c r="H290" i="3"/>
  <c r="H287" i="3"/>
  <c r="I279" i="3"/>
  <c r="I278" i="3"/>
  <c r="J274" i="3"/>
  <c r="E274" i="3"/>
  <c r="E273" i="3"/>
  <c r="G272" i="3"/>
  <c r="I268" i="3"/>
  <c r="E268" i="3"/>
  <c r="G261" i="3"/>
  <c r="I260" i="3"/>
  <c r="E260" i="3"/>
  <c r="H259" i="3"/>
  <c r="H47" i="1"/>
  <c r="J258" i="3"/>
  <c r="F258" i="3"/>
  <c r="H252" i="3"/>
  <c r="H63" i="1"/>
  <c r="J243" i="3"/>
  <c r="E243" i="3"/>
  <c r="G238" i="3"/>
  <c r="I237" i="3"/>
  <c r="E237" i="3"/>
  <c r="G236" i="3"/>
  <c r="I233" i="3"/>
  <c r="E233" i="3"/>
  <c r="G227" i="3"/>
  <c r="H223" i="3"/>
  <c r="J205" i="3"/>
  <c r="G205" i="3"/>
  <c r="I204" i="3"/>
  <c r="E204" i="3"/>
  <c r="G196" i="3"/>
  <c r="I190" i="3"/>
  <c r="I41" i="1"/>
  <c r="F190" i="3"/>
  <c r="E187" i="3"/>
  <c r="I296" i="3"/>
  <c r="I52" i="1"/>
  <c r="J291" i="3"/>
  <c r="J50" i="1"/>
  <c r="F291" i="3"/>
  <c r="Q74" i="9"/>
  <c r="G74" i="9"/>
  <c r="N74" i="9"/>
  <c r="F290" i="3"/>
  <c r="Q58" i="9"/>
  <c r="G287" i="3"/>
  <c r="H279" i="3"/>
  <c r="G278" i="3"/>
  <c r="I275" i="3"/>
  <c r="I51" i="1"/>
  <c r="I274" i="3"/>
  <c r="I273" i="3"/>
  <c r="J272" i="3"/>
  <c r="F272" i="3"/>
  <c r="H268" i="3"/>
  <c r="J261" i="3"/>
  <c r="F261" i="3"/>
  <c r="H260" i="3"/>
  <c r="J259" i="3"/>
  <c r="J47" i="1"/>
  <c r="G259" i="3"/>
  <c r="G47" i="1"/>
  <c r="I258" i="3"/>
  <c r="E258" i="3"/>
  <c r="G252" i="3"/>
  <c r="G63" i="1"/>
  <c r="I243" i="3"/>
  <c r="J238" i="3"/>
  <c r="F238" i="3"/>
  <c r="H237" i="3"/>
  <c r="J236" i="3"/>
  <c r="F236" i="3"/>
  <c r="H233" i="3"/>
  <c r="J227" i="3"/>
  <c r="E227" i="3"/>
  <c r="G223" i="3"/>
  <c r="F205" i="3"/>
  <c r="H204" i="3"/>
  <c r="J196" i="3"/>
  <c r="E196" i="3"/>
  <c r="H190" i="3"/>
  <c r="H41" i="1"/>
  <c r="E190" i="3"/>
  <c r="H296" i="3"/>
  <c r="H52" i="1"/>
  <c r="J290" i="3"/>
  <c r="E290" i="3"/>
  <c r="F287" i="3"/>
  <c r="Q60" i="9"/>
  <c r="G60" i="9"/>
  <c r="N60" i="9"/>
  <c r="E279" i="3"/>
  <c r="F278" i="3"/>
  <c r="H275" i="3"/>
  <c r="H51" i="1"/>
  <c r="G274" i="3"/>
  <c r="H273" i="3"/>
  <c r="I272" i="3"/>
  <c r="E272" i="3"/>
  <c r="G268" i="3"/>
  <c r="I261" i="3"/>
  <c r="E261" i="3"/>
  <c r="G260" i="3"/>
  <c r="F259" i="3"/>
  <c r="H258" i="3"/>
  <c r="J252" i="3"/>
  <c r="J63" i="1"/>
  <c r="F252" i="3"/>
  <c r="H243" i="3"/>
  <c r="I238" i="3"/>
  <c r="E238" i="3"/>
  <c r="G237" i="3"/>
  <c r="I236" i="3"/>
  <c r="E236" i="3"/>
  <c r="G233" i="3"/>
  <c r="I227" i="3"/>
  <c r="J223" i="3"/>
  <c r="F223" i="3"/>
  <c r="Q53" i="9"/>
  <c r="G53" i="9"/>
  <c r="N53" i="9"/>
  <c r="I205" i="3"/>
  <c r="E205" i="3"/>
  <c r="G204" i="3"/>
  <c r="I196" i="3"/>
  <c r="J190" i="3"/>
  <c r="J41" i="1"/>
  <c r="J187" i="3"/>
  <c r="G187" i="3"/>
  <c r="G40" i="1"/>
  <c r="G296" i="3"/>
  <c r="G52" i="1"/>
  <c r="J279" i="3"/>
  <c r="F274" i="3"/>
  <c r="F268" i="3"/>
  <c r="I259" i="3"/>
  <c r="I47" i="1"/>
  <c r="E252" i="3"/>
  <c r="F237" i="3"/>
  <c r="H227" i="3"/>
  <c r="J204" i="3"/>
  <c r="G190" i="3"/>
  <c r="G41" i="1"/>
  <c r="H291" i="3"/>
  <c r="H50" i="1"/>
  <c r="J278" i="3"/>
  <c r="J49" i="1"/>
  <c r="G273" i="3"/>
  <c r="H261" i="3"/>
  <c r="E259" i="3"/>
  <c r="G243" i="3"/>
  <c r="H236" i="3"/>
  <c r="I223" i="3"/>
  <c r="F204" i="3"/>
  <c r="I187" i="3"/>
  <c r="I40" i="1"/>
  <c r="I290" i="3"/>
  <c r="E278" i="3"/>
  <c r="H272" i="3"/>
  <c r="J260" i="3"/>
  <c r="G258" i="3"/>
  <c r="H238" i="3"/>
  <c r="J233" i="3"/>
  <c r="E223" i="3"/>
  <c r="H196" i="3"/>
  <c r="H42" i="1"/>
  <c r="H187" i="3"/>
  <c r="H40" i="1"/>
  <c r="J287" i="3"/>
  <c r="E275" i="3"/>
  <c r="J268" i="3"/>
  <c r="F260" i="3"/>
  <c r="I252" i="3"/>
  <c r="I63" i="1"/>
  <c r="J237" i="3"/>
  <c r="F233" i="3"/>
  <c r="H205" i="3"/>
  <c r="H43" i="1"/>
  <c r="F300" i="3"/>
  <c r="G300" i="3"/>
  <c r="G55" i="1"/>
  <c r="F279" i="3"/>
  <c r="F227" i="3"/>
  <c r="F187" i="3"/>
  <c r="J296" i="3"/>
  <c r="J52" i="1"/>
  <c r="H300" i="3"/>
  <c r="H55" i="1"/>
  <c r="F243" i="3"/>
  <c r="Q66" i="9"/>
  <c r="G66" i="9"/>
  <c r="N66" i="9"/>
  <c r="F275" i="3"/>
  <c r="F196" i="3"/>
  <c r="G122" i="9"/>
  <c r="Q127" i="9"/>
  <c r="G130" i="9"/>
  <c r="Q132" i="9"/>
  <c r="N113" i="9"/>
  <c r="N114" i="9"/>
  <c r="G114" i="9"/>
  <c r="Q28" i="9"/>
  <c r="G26" i="9"/>
  <c r="P120" i="9"/>
  <c r="P84" i="9"/>
  <c r="Q114" i="9"/>
  <c r="Q120" i="9"/>
  <c r="F22" i="1"/>
  <c r="J48" i="1"/>
  <c r="K199" i="3"/>
  <c r="K215" i="3"/>
  <c r="I42" i="1"/>
  <c r="K247" i="3"/>
  <c r="K269" i="3"/>
  <c r="G46" i="1"/>
  <c r="F328" i="3"/>
  <c r="K224" i="3"/>
  <c r="K244" i="3"/>
  <c r="K230" i="3"/>
  <c r="K218" i="3"/>
  <c r="K197" i="3"/>
  <c r="K200" i="3"/>
  <c r="K191" i="3"/>
  <c r="J239" i="3"/>
  <c r="J44" i="1"/>
  <c r="K256" i="3"/>
  <c r="K248" i="3"/>
  <c r="K203" i="3"/>
  <c r="K209" i="3"/>
  <c r="K194" i="3"/>
  <c r="K192" i="3"/>
  <c r="K208" i="3"/>
  <c r="K292" i="3"/>
  <c r="L84" i="9"/>
  <c r="J133" i="9"/>
  <c r="J140" i="9"/>
  <c r="J137" i="9"/>
  <c r="J82" i="9"/>
  <c r="J141" i="9"/>
  <c r="J138" i="9"/>
  <c r="K795" i="3"/>
  <c r="K927" i="3"/>
  <c r="K928" i="3"/>
  <c r="K808" i="3"/>
  <c r="Q84" i="9"/>
  <c r="K207" i="3"/>
  <c r="K198" i="3"/>
  <c r="K193" i="3"/>
  <c r="K253" i="3"/>
  <c r="K250" i="3"/>
  <c r="K231" i="3"/>
  <c r="E54" i="1"/>
  <c r="P62" i="9"/>
  <c r="F62" i="9"/>
  <c r="K299" i="3"/>
  <c r="K206" i="3"/>
  <c r="K229" i="3"/>
  <c r="K289" i="3"/>
  <c r="K213" i="3"/>
  <c r="K225" i="3"/>
  <c r="K246" i="3"/>
  <c r="K262" i="3"/>
  <c r="K202" i="3"/>
  <c r="K226" i="3"/>
  <c r="K284" i="3"/>
  <c r="K242" i="3"/>
  <c r="K241" i="3"/>
  <c r="K294" i="3"/>
  <c r="K271" i="3"/>
  <c r="K288" i="3"/>
  <c r="K791" i="3"/>
  <c r="K794" i="3"/>
  <c r="L83" i="9"/>
  <c r="N105" i="9"/>
  <c r="N106" i="9"/>
  <c r="G106" i="9"/>
  <c r="G120" i="9"/>
  <c r="E328" i="3"/>
  <c r="K189" i="3"/>
  <c r="K254" i="3"/>
  <c r="K234" i="3"/>
  <c r="K235" i="3"/>
  <c r="K251" i="3"/>
  <c r="F327" i="3"/>
  <c r="K249" i="3"/>
  <c r="K267" i="3"/>
  <c r="K281" i="3"/>
  <c r="P70" i="9"/>
  <c r="F70" i="9"/>
  <c r="K295" i="3"/>
  <c r="K298" i="3"/>
  <c r="K266" i="3"/>
  <c r="N120" i="9"/>
  <c r="H45" i="1"/>
  <c r="F52" i="1"/>
  <c r="H46" i="1"/>
  <c r="G43" i="1"/>
  <c r="K802" i="3"/>
  <c r="K803" i="3"/>
  <c r="E327" i="3"/>
  <c r="K297" i="3"/>
  <c r="E53" i="1"/>
  <c r="K245" i="3"/>
  <c r="K222" i="3"/>
  <c r="K280" i="3"/>
  <c r="K232" i="3"/>
  <c r="K220" i="3"/>
  <c r="K195" i="3"/>
  <c r="I239" i="3"/>
  <c r="I45" i="1"/>
  <c r="K286" i="3"/>
  <c r="K270" i="3"/>
  <c r="F239" i="3"/>
  <c r="Q65" i="9"/>
  <c r="K799" i="3"/>
  <c r="K805" i="3"/>
  <c r="N95" i="9"/>
  <c r="K217" i="3"/>
  <c r="P52" i="9"/>
  <c r="F52" i="9"/>
  <c r="K188" i="3"/>
  <c r="K228" i="3"/>
  <c r="K263" i="3"/>
  <c r="K265" i="3"/>
  <c r="K285" i="3"/>
  <c r="K257" i="3"/>
  <c r="F343" i="3"/>
  <c r="K221" i="3"/>
  <c r="K255" i="3"/>
  <c r="E239" i="3"/>
  <c r="K240" i="3"/>
  <c r="K276" i="3"/>
  <c r="K283" i="3"/>
  <c r="K277" i="3"/>
  <c r="K293" i="3"/>
  <c r="Q54" i="9"/>
  <c r="G54" i="9"/>
  <c r="N54" i="9"/>
  <c r="K260" i="3"/>
  <c r="Q55" i="9"/>
  <c r="G55" i="9"/>
  <c r="N55" i="9"/>
  <c r="K227" i="3"/>
  <c r="P65" i="9"/>
  <c r="E44" i="1"/>
  <c r="E55" i="1"/>
  <c r="K300" i="3"/>
  <c r="G79" i="9"/>
  <c r="Q81" i="9"/>
  <c r="F55" i="1"/>
  <c r="E51" i="1"/>
  <c r="K275" i="3"/>
  <c r="P53" i="9"/>
  <c r="F53" i="9"/>
  <c r="K223" i="3"/>
  <c r="I39" i="1"/>
  <c r="H44" i="1"/>
  <c r="G48" i="1"/>
  <c r="E41" i="1"/>
  <c r="K190" i="3"/>
  <c r="F63" i="1"/>
  <c r="H48" i="1"/>
  <c r="G42" i="1"/>
  <c r="J43" i="1"/>
  <c r="Q69" i="9"/>
  <c r="I49" i="1"/>
  <c r="F50" i="1"/>
  <c r="E50" i="1"/>
  <c r="P74" i="9"/>
  <c r="F74" i="9"/>
  <c r="K291" i="3"/>
  <c r="K804" i="3"/>
  <c r="K807" i="3"/>
  <c r="K793" i="3"/>
  <c r="K797" i="3"/>
  <c r="K800" i="3"/>
  <c r="N98" i="9"/>
  <c r="N99" i="9"/>
  <c r="N101" i="9"/>
  <c r="G99" i="9"/>
  <c r="G101" i="9"/>
  <c r="K233" i="3"/>
  <c r="H49" i="1"/>
  <c r="K615" i="3"/>
  <c r="K619" i="3"/>
  <c r="F304" i="3"/>
  <c r="F448" i="3"/>
  <c r="F601" i="3"/>
  <c r="F450" i="3"/>
  <c r="K625" i="3"/>
  <c r="K628" i="3"/>
  <c r="K614" i="3"/>
  <c r="K617" i="3"/>
  <c r="K626" i="3"/>
  <c r="K616" i="3"/>
  <c r="K624" i="3"/>
  <c r="K623" i="3"/>
  <c r="K627" i="3"/>
  <c r="K621" i="3"/>
  <c r="K613" i="3"/>
  <c r="K618" i="3"/>
  <c r="K629" i="3"/>
  <c r="K612" i="3"/>
  <c r="K620" i="3"/>
  <c r="K748" i="3"/>
  <c r="K622" i="3"/>
  <c r="N26" i="9"/>
  <c r="N28" i="9"/>
  <c r="G28" i="9"/>
  <c r="K259" i="3"/>
  <c r="E47" i="1"/>
  <c r="J40" i="1"/>
  <c r="F40" i="1"/>
  <c r="F326" i="3"/>
  <c r="K205" i="3"/>
  <c r="E43" i="1"/>
  <c r="P51" i="9"/>
  <c r="I44" i="1"/>
  <c r="Q73" i="9"/>
  <c r="K272" i="3"/>
  <c r="P58" i="9"/>
  <c r="K290" i="3"/>
  <c r="Q51" i="9"/>
  <c r="E46" i="1"/>
  <c r="P69" i="9"/>
  <c r="K258" i="3"/>
  <c r="G58" i="9"/>
  <c r="E40" i="1"/>
  <c r="K187" i="3"/>
  <c r="P54" i="9"/>
  <c r="F54" i="9"/>
  <c r="E326" i="3"/>
  <c r="K204" i="3"/>
  <c r="G45" i="1"/>
  <c r="P66" i="9"/>
  <c r="F66" i="9"/>
  <c r="K243" i="3"/>
  <c r="J46" i="1"/>
  <c r="K273" i="3"/>
  <c r="P61" i="9"/>
  <c r="F61" i="9"/>
  <c r="E52" i="1"/>
  <c r="K296" i="3"/>
  <c r="F51" i="1"/>
  <c r="P60" i="9"/>
  <c r="F60" i="9"/>
  <c r="K287" i="3"/>
  <c r="I9" i="9"/>
  <c r="F9" i="9"/>
  <c r="P9" i="9"/>
  <c r="K806" i="3"/>
  <c r="K796" i="3"/>
  <c r="K798" i="3"/>
  <c r="K801" i="3"/>
  <c r="N122" i="9"/>
  <c r="N127" i="9"/>
  <c r="G127" i="9"/>
  <c r="K236" i="3"/>
  <c r="E45" i="1"/>
  <c r="K279" i="3"/>
  <c r="J42" i="1"/>
  <c r="F47" i="1"/>
  <c r="I48" i="1"/>
  <c r="Q23" i="9"/>
  <c r="Q48" i="9"/>
  <c r="G13" i="9"/>
  <c r="N130" i="9"/>
  <c r="N132" i="9"/>
  <c r="G132" i="9"/>
  <c r="H39" i="1"/>
  <c r="P59" i="9"/>
  <c r="F59" i="9"/>
  <c r="E49" i="1"/>
  <c r="K278" i="3"/>
  <c r="F41" i="1"/>
  <c r="E63" i="1"/>
  <c r="K252" i="3"/>
  <c r="P73" i="9"/>
  <c r="I43" i="1"/>
  <c r="F43" i="1"/>
  <c r="K238" i="3"/>
  <c r="K261" i="3"/>
  <c r="Q59" i="9"/>
  <c r="G59" i="9"/>
  <c r="N59" i="9"/>
  <c r="P55" i="9"/>
  <c r="F55" i="9"/>
  <c r="E42" i="1"/>
  <c r="K196" i="3"/>
  <c r="I46" i="1"/>
  <c r="G49" i="1"/>
  <c r="G44" i="1"/>
  <c r="K237" i="3"/>
  <c r="E48" i="1"/>
  <c r="K268" i="3"/>
  <c r="K274" i="3"/>
  <c r="E448" i="3"/>
  <c r="E601" i="3"/>
  <c r="I133" i="9"/>
  <c r="I82" i="9"/>
  <c r="I140" i="9"/>
  <c r="I137" i="9"/>
  <c r="L82" i="9"/>
  <c r="F46" i="1"/>
  <c r="L141" i="9"/>
  <c r="L138" i="9"/>
  <c r="K968" i="3"/>
  <c r="J45" i="1"/>
  <c r="F45" i="1"/>
  <c r="K929" i="3"/>
  <c r="K967" i="3"/>
  <c r="L140" i="9"/>
  <c r="L137" i="9"/>
  <c r="L133" i="9"/>
  <c r="K239" i="3"/>
  <c r="F49" i="1"/>
  <c r="H38" i="1"/>
  <c r="H64" i="1"/>
  <c r="H65" i="1"/>
  <c r="K314" i="3"/>
  <c r="K322" i="3"/>
  <c r="K315" i="3"/>
  <c r="K326" i="3"/>
  <c r="K334" i="3"/>
  <c r="K339" i="3"/>
  <c r="K342" i="3"/>
  <c r="K310" i="3"/>
  <c r="K338" i="3"/>
  <c r="K347" i="3"/>
  <c r="K320" i="3"/>
  <c r="K332" i="3"/>
  <c r="K330" i="3"/>
  <c r="K343" i="3"/>
  <c r="K311" i="3"/>
  <c r="K329" i="3"/>
  <c r="K318" i="3"/>
  <c r="K313" i="3"/>
  <c r="K321" i="3"/>
  <c r="K328" i="3"/>
  <c r="K319" i="3"/>
  <c r="K316" i="3"/>
  <c r="K345" i="3"/>
  <c r="K307" i="3"/>
  <c r="K309" i="3"/>
  <c r="K344" i="3"/>
  <c r="K327" i="3"/>
  <c r="K348" i="3"/>
  <c r="K325" i="3"/>
  <c r="K331" i="3"/>
  <c r="K336" i="3"/>
  <c r="K341" i="3"/>
  <c r="G65" i="9"/>
  <c r="Q67" i="9"/>
  <c r="H105" i="1"/>
  <c r="P75" i="9"/>
  <c r="F73" i="9"/>
  <c r="F75" i="9"/>
  <c r="E39" i="1"/>
  <c r="E38" i="1"/>
  <c r="E64" i="1"/>
  <c r="F69" i="9"/>
  <c r="F71" i="9"/>
  <c r="P71" i="9"/>
  <c r="F58" i="9"/>
  <c r="F63" i="9"/>
  <c r="P63" i="9"/>
  <c r="F51" i="9"/>
  <c r="F56" i="9"/>
  <c r="P56" i="9"/>
  <c r="J39" i="1"/>
  <c r="J38" i="1"/>
  <c r="J64" i="1"/>
  <c r="G84" i="9"/>
  <c r="G69" i="9"/>
  <c r="Q71" i="9"/>
  <c r="F48" i="1"/>
  <c r="N79" i="9"/>
  <c r="N81" i="9"/>
  <c r="G81" i="9"/>
  <c r="K308" i="3"/>
  <c r="K340" i="3"/>
  <c r="K333" i="3"/>
  <c r="K337" i="3"/>
  <c r="K323" i="3"/>
  <c r="K335" i="3"/>
  <c r="K312" i="3"/>
  <c r="K346" i="3"/>
  <c r="K324" i="3"/>
  <c r="K317" i="3"/>
  <c r="Q63" i="9"/>
  <c r="N84" i="9"/>
  <c r="I38" i="1"/>
  <c r="I64" i="1"/>
  <c r="F65" i="9"/>
  <c r="F67" i="9"/>
  <c r="P67" i="9"/>
  <c r="N13" i="9"/>
  <c r="N23" i="9"/>
  <c r="N48" i="9"/>
  <c r="G23" i="9"/>
  <c r="G48" i="9"/>
  <c r="D601" i="3"/>
  <c r="E450" i="3"/>
  <c r="D450" i="3"/>
  <c r="F44" i="1"/>
  <c r="N58" i="9"/>
  <c r="N63" i="9"/>
  <c r="G63" i="9"/>
  <c r="Q56" i="9"/>
  <c r="G51" i="9"/>
  <c r="G73" i="9"/>
  <c r="Q75" i="9"/>
  <c r="K788" i="3"/>
  <c r="K750" i="3"/>
  <c r="K749" i="3"/>
  <c r="K789" i="3"/>
  <c r="F42" i="1"/>
  <c r="F39" i="1"/>
  <c r="G39" i="1"/>
  <c r="G38" i="1"/>
  <c r="G64" i="1"/>
  <c r="F38" i="1"/>
  <c r="F64" i="1"/>
  <c r="P77" i="9"/>
  <c r="P83" i="9"/>
  <c r="P82" i="9"/>
  <c r="F65" i="1"/>
  <c r="F105" i="1"/>
  <c r="J65" i="1"/>
  <c r="J105" i="1"/>
  <c r="N73" i="9"/>
  <c r="N75" i="9"/>
  <c r="G75" i="9"/>
  <c r="P141" i="9"/>
  <c r="P138" i="9"/>
  <c r="P133" i="9"/>
  <c r="G105" i="1"/>
  <c r="G65" i="1"/>
  <c r="N69" i="9"/>
  <c r="N71" i="9"/>
  <c r="G71" i="9"/>
  <c r="F77" i="9"/>
  <c r="F83" i="9"/>
  <c r="G67" i="9"/>
  <c r="N65" i="9"/>
  <c r="N67" i="9"/>
  <c r="I65" i="1"/>
  <c r="I105" i="1"/>
  <c r="G56" i="9"/>
  <c r="N51" i="9"/>
  <c r="N56" i="9"/>
  <c r="Q77" i="9"/>
  <c r="Q83" i="9"/>
  <c r="E65" i="1"/>
  <c r="E105" i="1"/>
  <c r="P140" i="9"/>
  <c r="P137" i="9"/>
  <c r="N77" i="9"/>
  <c r="N83" i="9"/>
  <c r="G77" i="9"/>
  <c r="G83" i="9"/>
  <c r="Q141" i="9"/>
  <c r="Q138" i="9"/>
  <c r="Q133" i="9"/>
  <c r="Q82" i="9"/>
  <c r="Q140" i="9"/>
  <c r="Q137" i="9"/>
  <c r="B65" i="1"/>
  <c r="B105" i="1"/>
  <c r="F133" i="9"/>
  <c r="F140" i="9"/>
  <c r="F137" i="9"/>
  <c r="F141" i="9"/>
  <c r="F138" i="9"/>
  <c r="F82" i="9"/>
  <c r="G82" i="9"/>
  <c r="G141" i="9"/>
  <c r="G138" i="9"/>
  <c r="G140" i="9"/>
  <c r="G137" i="9"/>
  <c r="G133" i="9"/>
  <c r="N133" i="9"/>
  <c r="N141" i="9"/>
  <c r="N138" i="9"/>
  <c r="N140" i="9"/>
  <c r="N137" i="9"/>
  <c r="N82" i="9"/>
  <c r="B133" i="9"/>
  <c r="B82"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<sst xmlns="http://schemas.openxmlformats.org/spreadsheetml/2006/main" count="3479" uniqueCount="2193">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</sst>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sz val="12"/>
      <color rgb="FF663300"/>
      <name val="Arial"/>
      <family val="2"/>
      <charset val="204"/>
    </font>
    <font>
      <i/>
      <sz val="12"/>
      <color rgb="FF800000"/>
      <name val="Times New Roman CYR"/>
      <charset val="204"/>
    </font>
    <font>
      <b/>
      <sz val="12"/>
      <color rgb="FF663300"/>
      <name val="Arial"/>
      <family val="2"/>
      <charset val="204"/>
    </font>
    <font>
      <sz val="12"/>
      <color rgb="FF660066"/>
      <name val="Arial"/>
      <family val="2"/>
      <charset val="204"/>
    </font>
    <font>
      <b/>
      <sz val="12"/>
      <color rgb="FF8000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166" fillId="19" borderId="12" xfId="4" applyFont="1" applyFill="1" applyBorder="1" applyAlignment="1" applyProtection="1">
      <alignment horizontal="left"/>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wrapText="1"/>
    </xf>
    <xf numFmtId="0" fontId="256" fillId="19" borderId="12" xfId="4" applyFont="1" applyFill="1" applyBorder="1" applyAlignment="1" applyProtection="1">
      <alignment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6" fillId="19" borderId="12" xfId="4" applyFont="1" applyFill="1" applyBorder="1" applyAlignment="1" applyProtection="1">
      <alignment vertical="center" wrapText="1"/>
    </xf>
    <xf numFmtId="0" fontId="256" fillId="19" borderId="12" xfId="4" applyFont="1" applyFill="1" applyBorder="1" applyAlignment="1" applyProtection="1">
      <alignment vertical="center" wrapText="1"/>
    </xf>
    <xf numFmtId="0" fontId="166" fillId="19" borderId="12" xfId="12"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6" fillId="19" borderId="12" xfId="4" applyFont="1" applyFill="1" applyBorder="1" applyAlignment="1" applyProtection="1">
      <alignment horizontal="left" vertical="center" wrapText="1"/>
    </xf>
    <xf numFmtId="0" fontId="166" fillId="19" borderId="48" xfId="4" applyFont="1" applyFill="1" applyBorder="1" applyAlignment="1" applyProtection="1">
      <alignment horizontal="left" vertical="center"/>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168" fillId="22" borderId="12" xfId="12" quotePrefix="1" applyFont="1" applyFill="1" applyBorder="1" applyAlignment="1">
      <alignment horizontal="left" vertical="center" wrapText="1"/>
    </xf>
    <xf numFmtId="0" fontId="255" fillId="22" borderId="12" xfId="4" applyFont="1" applyFill="1" applyBorder="1" applyAlignment="1">
      <alignment horizontal="left" vertical="center" wrapText="1"/>
    </xf>
    <xf numFmtId="165" fontId="3" fillId="13" borderId="0" xfId="4" applyNumberFormat="1" applyFont="1" applyFill="1" applyBorder="1" applyAlignment="1" applyProtection="1">
      <alignment horizontal="left" wrapText="1"/>
    </xf>
    <xf numFmtId="0" fontId="168" fillId="22" borderId="12" xfId="12" quotePrefix="1" applyFont="1" applyFill="1" applyBorder="1" applyAlignment="1" applyProtection="1">
      <alignment horizontal="left" vertical="center" wrapText="1"/>
    </xf>
    <xf numFmtId="0" fontId="255" fillId="22" borderId="12" xfId="4" applyFont="1" applyFill="1" applyBorder="1" applyAlignment="1" applyProtection="1">
      <alignment horizontal="lef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applyFont="1" applyFill="1" applyBorder="1" applyAlignment="1">
      <alignment horizontal="left" vertical="center"/>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12" applyFont="1" applyFill="1" applyBorder="1" applyAlignment="1">
      <alignment vertical="center" wrapText="1"/>
    </xf>
    <xf numFmtId="0" fontId="252"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2" fillId="26" borderId="12" xfId="4" applyFont="1" applyFill="1" applyBorder="1" applyAlignment="1">
      <alignment horizontal="left" vertical="center" wrapText="1"/>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3" fontId="253" fillId="15" borderId="136" xfId="4" applyNumberFormat="1" applyFont="1" applyFill="1" applyBorder="1" applyAlignment="1" applyProtection="1">
      <alignment horizontal="center" vertical="center"/>
      <protection locked="0"/>
    </xf>
    <xf numFmtId="3" fontId="253" fillId="15" borderId="12" xfId="4" applyNumberFormat="1" applyFont="1" applyFill="1" applyBorder="1" applyAlignment="1" applyProtection="1">
      <alignment horizontal="center" vertical="center"/>
      <protection locked="0"/>
    </xf>
    <xf numFmtId="3" fontId="253"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4" fillId="26" borderId="12" xfId="4" applyFont="1" applyFill="1" applyBorder="1" applyAlignment="1">
      <alignmen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0" fontId="254" fillId="26" borderId="12" xfId="4" applyFont="1" applyFill="1" applyBorder="1" applyAlignment="1">
      <alignment horizontal="left" vertical="center" wrapText="1"/>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A2C37BCA-26FF-4054-864E-97FF3978E8E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A53EB0C5-A3A2-4213-A7E0-DA9A0CFD159C}"/>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931" t="str">
        <f>+OTCHET!B9</f>
        <v>ДЪРЖАВЕН ФОНД ЗЕМЕДЕЛИЕ</v>
      </c>
      <c r="C2" s="1932"/>
      <c r="D2" s="1933"/>
      <c r="E2" s="1301"/>
      <c r="F2" s="1633">
        <f>+OTCHET!H9</f>
        <v>0</v>
      </c>
      <c r="G2" s="1665" t="str">
        <f>+OTCHET!F12</f>
        <v>8400</v>
      </c>
      <c r="H2" s="1302"/>
      <c r="I2" s="1934">
        <f>+OTCHET!H610</f>
        <v>0</v>
      </c>
      <c r="J2" s="1935"/>
      <c r="K2" s="1298"/>
      <c r="L2" s="1936">
        <f>+OTCHET!H608</f>
        <v>0</v>
      </c>
      <c r="M2" s="1937"/>
      <c r="N2" s="1938"/>
      <c r="O2" s="1303"/>
      <c r="P2" s="1450">
        <f>+OTCHET!E15</f>
        <v>0</v>
      </c>
      <c r="Q2" s="1454" t="str">
        <f>+OTCHET!F15</f>
        <v>БЮДЖЕТ</v>
      </c>
      <c r="R2" s="1456"/>
      <c r="S2" s="1291" t="s">
        <v>1588</v>
      </c>
      <c r="T2" s="1939">
        <f>+OTCHET!I9</f>
        <v>0</v>
      </c>
      <c r="U2" s="1940"/>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941" t="s">
        <v>1502</v>
      </c>
      <c r="T4" s="1941"/>
      <c r="U4" s="1941"/>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46112</v>
      </c>
      <c r="M6" s="1301"/>
      <c r="N6" s="1493" t="s">
        <v>2148</v>
      </c>
      <c r="O6" s="1293"/>
      <c r="P6" s="1635">
        <f>OTCHET!F9</f>
        <v>46112</v>
      </c>
      <c r="Q6" s="1493" t="s">
        <v>2148</v>
      </c>
      <c r="R6" s="1492"/>
      <c r="S6" s="1930">
        <f>+Q4</f>
        <v>2026</v>
      </c>
      <c r="T6" s="1930"/>
      <c r="U6" s="1930"/>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918" t="s">
        <v>1291</v>
      </c>
      <c r="T8" s="1919"/>
      <c r="U8" s="1920"/>
      <c r="V8" s="1293"/>
      <c r="W8" s="1309"/>
      <c r="X8" s="1309"/>
      <c r="Y8" s="1309"/>
      <c r="Z8" s="1309"/>
    </row>
    <row r="9" spans="1:27" s="1299" customFormat="1" ht="18" customHeight="1" thickBot="1">
      <c r="A9" s="1291"/>
      <c r="B9" s="1323" t="s">
        <v>1383</v>
      </c>
      <c r="C9" s="1324"/>
      <c r="D9" s="1325"/>
      <c r="E9" s="1301"/>
      <c r="F9" s="1326">
        <f>+L4</f>
        <v>2026</v>
      </c>
      <c r="G9" s="1445">
        <f>+L6</f>
        <v>46112</v>
      </c>
      <c r="H9" s="1301"/>
      <c r="I9" s="1327">
        <f>+L4</f>
        <v>2026</v>
      </c>
      <c r="J9" s="1447">
        <f>+L6</f>
        <v>46112</v>
      </c>
      <c r="K9" s="1448"/>
      <c r="L9" s="1446">
        <f>+L6</f>
        <v>46112</v>
      </c>
      <c r="M9" s="1448"/>
      <c r="N9" s="1449">
        <f>+L6</f>
        <v>46112</v>
      </c>
      <c r="O9" s="1328"/>
      <c r="P9" s="1467">
        <f>+L4</f>
        <v>2026</v>
      </c>
      <c r="Q9" s="1466">
        <f>OTCHET!F9</f>
        <v>46112</v>
      </c>
      <c r="R9" s="1492"/>
      <c r="S9" s="1921" t="s">
        <v>1289</v>
      </c>
      <c r="T9" s="1922"/>
      <c r="U9" s="1923"/>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76" t="s">
        <v>1504</v>
      </c>
      <c r="T13" s="1877"/>
      <c r="U13" s="1878"/>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924" t="s">
        <v>2061</v>
      </c>
      <c r="T14" s="1925"/>
      <c r="U14" s="1926"/>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927" t="s">
        <v>2062</v>
      </c>
      <c r="T15" s="1928"/>
      <c r="U15" s="1929"/>
      <c r="V15" s="1329"/>
      <c r="W15" s="1309"/>
      <c r="X15" s="1309"/>
      <c r="Y15" s="1309"/>
      <c r="Z15" s="1309"/>
    </row>
    <row r="16" spans="1:27" s="1299" customFormat="1" ht="15.75">
      <c r="A16" s="1337"/>
      <c r="B16" s="1475" t="s">
        <v>1389</v>
      </c>
      <c r="C16" s="1353"/>
      <c r="D16" s="1354"/>
      <c r="E16" s="1301"/>
      <c r="F16" s="1637">
        <f t="shared" si="0"/>
        <v>0</v>
      </c>
      <c r="G16" s="1636">
        <f t="shared" si="1"/>
        <v>41634</v>
      </c>
      <c r="H16" s="1301"/>
      <c r="I16" s="1637">
        <f t="shared" si="2"/>
        <v>0</v>
      </c>
      <c r="J16" s="1636">
        <f t="shared" si="3"/>
        <v>0</v>
      </c>
      <c r="K16" s="1510"/>
      <c r="L16" s="1636">
        <f t="shared" si="4"/>
        <v>0</v>
      </c>
      <c r="M16" s="1510"/>
      <c r="N16" s="1512">
        <f t="shared" si="5"/>
        <v>41634</v>
      </c>
      <c r="O16" s="1655"/>
      <c r="P16" s="1637">
        <f>+ROUND(+OTCHET!E108+OTCHET!E109,0)</f>
        <v>0</v>
      </c>
      <c r="Q16" s="1636">
        <f>+ROUND(+OTCHET!F108+OTCHET!F109,0)</f>
        <v>41634</v>
      </c>
      <c r="R16" s="1492"/>
      <c r="S16" s="1876" t="s">
        <v>1505</v>
      </c>
      <c r="T16" s="1877"/>
      <c r="U16" s="1878"/>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7" t="s">
        <v>1506</v>
      </c>
      <c r="T17" s="1868"/>
      <c r="U17" s="1869"/>
      <c r="V17" s="1329"/>
      <c r="W17" s="1309"/>
      <c r="X17" s="1309"/>
      <c r="Y17" s="1309"/>
      <c r="Z17" s="1309"/>
    </row>
    <row r="18" spans="1:26" s="1299" customFormat="1" ht="15.75">
      <c r="A18" s="1337"/>
      <c r="B18" s="1470" t="s">
        <v>1391</v>
      </c>
      <c r="C18" s="1344"/>
      <c r="D18" s="1345"/>
      <c r="E18" s="1301"/>
      <c r="F18" s="1637">
        <f t="shared" si="0"/>
        <v>0</v>
      </c>
      <c r="G18" s="1636">
        <f t="shared" si="1"/>
        <v>1414</v>
      </c>
      <c r="H18" s="1301"/>
      <c r="I18" s="1637">
        <f t="shared" si="2"/>
        <v>0</v>
      </c>
      <c r="J18" s="1636">
        <f t="shared" si="3"/>
        <v>0</v>
      </c>
      <c r="K18" s="1510"/>
      <c r="L18" s="1636">
        <f t="shared" si="4"/>
        <v>0</v>
      </c>
      <c r="M18" s="1510"/>
      <c r="N18" s="1512">
        <f t="shared" si="5"/>
        <v>1414</v>
      </c>
      <c r="O18" s="1655"/>
      <c r="P18" s="1637">
        <f>+ROUND(OTCHET!E78+OTCHET!E79,0)</f>
        <v>0</v>
      </c>
      <c r="Q18" s="1636">
        <f>+ROUND(OTCHET!F78+OTCHET!F79,0)</f>
        <v>1414</v>
      </c>
      <c r="R18" s="1492"/>
      <c r="S18" s="1867" t="s">
        <v>1507</v>
      </c>
      <c r="T18" s="1868"/>
      <c r="U18" s="1869"/>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7" t="s">
        <v>1509</v>
      </c>
      <c r="T19" s="1868"/>
      <c r="U19" s="1869"/>
      <c r="V19" s="1329"/>
      <c r="W19" s="1309"/>
      <c r="X19" s="1309"/>
      <c r="Y19" s="1309"/>
      <c r="Z19" s="1309"/>
    </row>
    <row r="20" spans="1:26" s="1299" customFormat="1" ht="15.75">
      <c r="A20" s="1337"/>
      <c r="B20" s="1470" t="s">
        <v>1392</v>
      </c>
      <c r="C20" s="1344"/>
      <c r="D20" s="1345"/>
      <c r="E20" s="1301"/>
      <c r="F20" s="1637">
        <f t="shared" si="0"/>
        <v>0</v>
      </c>
      <c r="G20" s="1636">
        <f t="shared" si="1"/>
        <v>2662</v>
      </c>
      <c r="H20" s="1301"/>
      <c r="I20" s="1637">
        <f t="shared" si="2"/>
        <v>0</v>
      </c>
      <c r="J20" s="1636">
        <f t="shared" si="3"/>
        <v>0</v>
      </c>
      <c r="K20" s="1510"/>
      <c r="L20" s="1636">
        <f t="shared" si="4"/>
        <v>0</v>
      </c>
      <c r="M20" s="1510"/>
      <c r="N20" s="1512">
        <f t="shared" si="5"/>
        <v>2662</v>
      </c>
      <c r="O20" s="1655"/>
      <c r="P20" s="1637">
        <f>+ROUND(+SUM(OTCHET!E81:E89),0)</f>
        <v>0</v>
      </c>
      <c r="Q20" s="1636">
        <f>+ROUND(+SUM(OTCHET!F81:F89),0)</f>
        <v>2662</v>
      </c>
      <c r="R20" s="1492"/>
      <c r="S20" s="1867" t="s">
        <v>1510</v>
      </c>
      <c r="T20" s="1868"/>
      <c r="U20" s="1869"/>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7" t="s">
        <v>1511</v>
      </c>
      <c r="T21" s="1868"/>
      <c r="U21" s="1869"/>
      <c r="V21" s="1329"/>
      <c r="W21" s="1309"/>
      <c r="X21" s="1309"/>
      <c r="Y21" s="1309"/>
      <c r="Z21" s="1309"/>
    </row>
    <row r="22" spans="1:26" s="1299" customFormat="1" ht="15.75">
      <c r="A22" s="1337"/>
      <c r="B22" s="1473" t="s">
        <v>1394</v>
      </c>
      <c r="C22" s="1346"/>
      <c r="D22" s="1347"/>
      <c r="E22" s="1301"/>
      <c r="F22" s="1546">
        <f t="shared" si="0"/>
        <v>0</v>
      </c>
      <c r="G22" s="1545">
        <f t="shared" si="1"/>
        <v>203245</v>
      </c>
      <c r="H22" s="1301"/>
      <c r="I22" s="1546">
        <f t="shared" si="2"/>
        <v>0</v>
      </c>
      <c r="J22" s="1545">
        <f t="shared" si="3"/>
        <v>0</v>
      </c>
      <c r="K22" s="1510"/>
      <c r="L22" s="1545">
        <f t="shared" si="4"/>
        <v>0</v>
      </c>
      <c r="M22" s="1510"/>
      <c r="N22" s="1513">
        <f t="shared" si="5"/>
        <v>203245</v>
      </c>
      <c r="O22" s="1655"/>
      <c r="P22" s="1546">
        <f>+ROUND(OTCHET!E111+OTCHET!E112+OTCHET!E118,0)</f>
        <v>0</v>
      </c>
      <c r="Q22" s="1545">
        <f>+ROUND(OTCHET!F111+OTCHET!F112+OTCHET!F118,0)</f>
        <v>203245</v>
      </c>
      <c r="R22" s="1492"/>
      <c r="S22" s="1906" t="s">
        <v>2064</v>
      </c>
      <c r="T22" s="1907"/>
      <c r="U22" s="1908"/>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248955</v>
      </c>
      <c r="H23" s="1301"/>
      <c r="I23" s="1515">
        <f>+ROUND(+SUM(I13,I14,I16,I17,I18,I19,I20,I21,I22),0)</f>
        <v>0</v>
      </c>
      <c r="J23" s="1514">
        <f>+ROUND(+SUM(J13,J14,J16,J17,J18,J19,J20,J21,J22),0)</f>
        <v>0</v>
      </c>
      <c r="K23" s="1510"/>
      <c r="L23" s="1514">
        <f>+ROUND(+SUM(L13,L14,L16,L17,L18,L19,L20,L21,L22),0)</f>
        <v>0</v>
      </c>
      <c r="M23" s="1510"/>
      <c r="N23" s="1516">
        <f>+ROUND(+SUM(N13,N14,N16,N17,N18,N19,N20,N21,N22),0)</f>
        <v>248955</v>
      </c>
      <c r="O23" s="1655"/>
      <c r="P23" s="1515">
        <f>+ROUND(+SUM(P13,P14,P16,P17,P18,P19,P20,P21,P22),0)</f>
        <v>0</v>
      </c>
      <c r="Q23" s="1514">
        <f>+ROUND(+SUM(Q13,Q14,Q16,Q17,Q18,Q19,Q20,Q21,Q22),0)</f>
        <v>248955</v>
      </c>
      <c r="R23" s="1492"/>
      <c r="S23" s="1882" t="s">
        <v>1512</v>
      </c>
      <c r="T23" s="1883"/>
      <c r="U23" s="1884"/>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76" t="s">
        <v>1513</v>
      </c>
      <c r="T25" s="1877"/>
      <c r="U25" s="1878"/>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7" t="s">
        <v>1514</v>
      </c>
      <c r="T26" s="1868"/>
      <c r="U26" s="1869"/>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906" t="s">
        <v>1515</v>
      </c>
      <c r="T27" s="1907"/>
      <c r="U27" s="1908"/>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82" t="s">
        <v>1516</v>
      </c>
      <c r="T28" s="1883"/>
      <c r="U28" s="1884"/>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-30805</v>
      </c>
      <c r="H35" s="1301"/>
      <c r="I35" s="1515">
        <f>+IF(OR($P$2=98,$P$2=42,$P$2=96,$P$2=97),$P35,0)</f>
        <v>0</v>
      </c>
      <c r="J35" s="1514">
        <f>+IF(OR($P$2=98,$P$2=42,$P$2=96,$P$2=97),$Q35,0)</f>
        <v>0</v>
      </c>
      <c r="K35" s="1510"/>
      <c r="L35" s="1514">
        <f>+IF($P$2=33,$Q35,0)</f>
        <v>0</v>
      </c>
      <c r="M35" s="1510"/>
      <c r="N35" s="1516">
        <f t="shared" ref="N35:N40" si="6">+ROUND(+G35+J35+L35,0)</f>
        <v>-30805</v>
      </c>
      <c r="O35" s="1655"/>
      <c r="P35" s="1515">
        <f>+ROUND(+OTCHET!E119+OTCHET!E117,0)</f>
        <v>0</v>
      </c>
      <c r="Q35" s="1514">
        <f>+ROUND(+OTCHET!F119+OTCHET!F117,0)</f>
        <v>-30805</v>
      </c>
      <c r="R35" s="1492"/>
      <c r="S35" s="1882" t="s">
        <v>1517</v>
      </c>
      <c r="T35" s="1883"/>
      <c r="U35" s="1884"/>
      <c r="V35" s="1329"/>
      <c r="W35" s="1309"/>
      <c r="X35" s="1309"/>
      <c r="Y35" s="1309"/>
      <c r="Z35" s="1309"/>
    </row>
    <row r="36" spans="1:26" s="1299" customFormat="1" ht="15.75">
      <c r="A36" s="1337"/>
      <c r="B36" s="1480" t="s">
        <v>1405</v>
      </c>
      <c r="C36" s="1362"/>
      <c r="D36" s="1363"/>
      <c r="E36" s="1301"/>
      <c r="F36" s="1639">
        <f>+IF($P$2=0,$P36,0)</f>
        <v>0</v>
      </c>
      <c r="G36" s="1638">
        <f>+IF($P$2=0,$Q36,0)</f>
        <v>-236</v>
      </c>
      <c r="H36" s="1301"/>
      <c r="I36" s="1639">
        <f>+IF(OR($P$2=98,$P$2=42,$P$2=96,$P$2=97),$P36,0)</f>
        <v>0</v>
      </c>
      <c r="J36" s="1638">
        <f>+IF(OR($P$2=98,$P$2=42,$P$2=96,$P$2=97),$Q36,0)</f>
        <v>0</v>
      </c>
      <c r="K36" s="1510"/>
      <c r="L36" s="1638">
        <f>+IF($P$2=33,$Q36,0)</f>
        <v>0</v>
      </c>
      <c r="M36" s="1510"/>
      <c r="N36" s="1534">
        <f t="shared" si="6"/>
        <v>-236</v>
      </c>
      <c r="O36" s="1655"/>
      <c r="P36" s="1639">
        <f>+ROUND(OTCHET!E120,0)</f>
        <v>0</v>
      </c>
      <c r="Q36" s="1638">
        <f>+ROUND(OTCHET!F120,0)</f>
        <v>-236</v>
      </c>
      <c r="R36" s="1492"/>
      <c r="S36" s="1915" t="s">
        <v>1518</v>
      </c>
      <c r="T36" s="1916"/>
      <c r="U36" s="1917"/>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9" t="s">
        <v>1519</v>
      </c>
      <c r="T37" s="1910"/>
      <c r="U37" s="1911"/>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12" t="s">
        <v>1520</v>
      </c>
      <c r="T38" s="1913"/>
      <c r="U38" s="1914"/>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82" t="s">
        <v>1521</v>
      </c>
      <c r="T40" s="1883"/>
      <c r="U40" s="1884"/>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76" t="s">
        <v>1522</v>
      </c>
      <c r="T42" s="1877"/>
      <c r="U42" s="1878"/>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7" t="s">
        <v>1523</v>
      </c>
      <c r="T43" s="1868"/>
      <c r="U43" s="1869"/>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7" t="s">
        <v>1524</v>
      </c>
      <c r="T44" s="1868"/>
      <c r="U44" s="1869"/>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906" t="s">
        <v>1525</v>
      </c>
      <c r="T45" s="1907"/>
      <c r="U45" s="1908"/>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82" t="s">
        <v>1526</v>
      </c>
      <c r="T46" s="1883"/>
      <c r="U46" s="1884"/>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218150</v>
      </c>
      <c r="H48" s="1301"/>
      <c r="I48" s="1539">
        <f>+ROUND(I23+I28+I35+I40+I46,0)</f>
        <v>0</v>
      </c>
      <c r="J48" s="1538">
        <f>+ROUND(J23+J28+J35+J40+J46,0)</f>
        <v>0</v>
      </c>
      <c r="K48" s="1510"/>
      <c r="L48" s="1538">
        <f>+ROUND(L23+L28+L35+L40+L46,0)</f>
        <v>0</v>
      </c>
      <c r="M48" s="1510"/>
      <c r="N48" s="1540">
        <f>+ROUND(N23+N28+N35+N40+N46,0)</f>
        <v>218150</v>
      </c>
      <c r="O48" s="1657"/>
      <c r="P48" s="1539">
        <f>+ROUND(P23+P28+P35+P40+P46,0)</f>
        <v>0</v>
      </c>
      <c r="Q48" s="1538">
        <f>+ROUND(Q23+Q28+Q35+Q40+Q46,0)</f>
        <v>218150</v>
      </c>
      <c r="R48" s="1492"/>
      <c r="S48" s="1894" t="s">
        <v>1527</v>
      </c>
      <c r="T48" s="1895"/>
      <c r="U48" s="1896"/>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2026976</v>
      </c>
      <c r="H51" s="1301"/>
      <c r="I51" s="1520">
        <f>+IF(OR($P$2=98,$P$2=42,$P$2=96,$P$2=97),$P51,0)</f>
        <v>0</v>
      </c>
      <c r="J51" s="1519">
        <f>+IF(OR($P$2=98,$P$2=42,$P$2=96,$P$2=97),$Q51,0)</f>
        <v>0</v>
      </c>
      <c r="K51" s="1510"/>
      <c r="L51" s="1519">
        <f>+IF($P$2=33,$Q51,0)</f>
        <v>0</v>
      </c>
      <c r="M51" s="1510"/>
      <c r="N51" s="1521">
        <f>+ROUND(+G51+J51+L51,0)</f>
        <v>2026976</v>
      </c>
      <c r="O51" s="1655"/>
      <c r="P51" s="1520">
        <f>+ROUND(OTCHET!E205-SUM(OTCHET!E217:E219)+OTCHET!E274+IF(+OR(OTCHET!$F$12="5500",OTCHET!$F$12="5600"),0,+OTCHET!E300),0)</f>
        <v>0</v>
      </c>
      <c r="Q51" s="1519">
        <f>+ROUND(OTCHET!F205-SUM(OTCHET!F217:F219)+OTCHET!F274+IF(+OR(OTCHET!$F$12="5500",OTCHET!$F$12="5600"),0,+OTCHET!F300),0)</f>
        <v>2026976</v>
      </c>
      <c r="R51" s="1492"/>
      <c r="S51" s="1876" t="s">
        <v>1528</v>
      </c>
      <c r="T51" s="1877"/>
      <c r="U51" s="1878"/>
      <c r="V51" s="1329"/>
      <c r="W51" s="1309"/>
      <c r="X51" s="1309"/>
      <c r="Y51" s="1309"/>
      <c r="Z51" s="1309"/>
    </row>
    <row r="52" spans="1:26" s="1299" customFormat="1" ht="15.75">
      <c r="A52" s="1337"/>
      <c r="B52" s="1470" t="s">
        <v>1418</v>
      </c>
      <c r="C52" s="1344"/>
      <c r="D52" s="1345"/>
      <c r="E52" s="1301"/>
      <c r="F52" s="1546">
        <f>+IF($P$2=0,$P52,0)</f>
        <v>0</v>
      </c>
      <c r="G52" s="1545">
        <f>+IF($P$2=0,$Q52,0)</f>
        <v>24549</v>
      </c>
      <c r="H52" s="1301"/>
      <c r="I52" s="1546">
        <f>+IF(OR($P$2=98,$P$2=42,$P$2=96,$P$2=97),$P52,0)</f>
        <v>0</v>
      </c>
      <c r="J52" s="1545">
        <f>+IF(OR($P$2=98,$P$2=42,$P$2=96,$P$2=97),$Q52,0)</f>
        <v>0</v>
      </c>
      <c r="K52" s="1510"/>
      <c r="L52" s="1545">
        <f>+IF($P$2=33,$Q52,0)</f>
        <v>0</v>
      </c>
      <c r="M52" s="1510"/>
      <c r="N52" s="1513">
        <f>+ROUND(+G52+J52+L52,0)</f>
        <v>24549</v>
      </c>
      <c r="O52" s="1655"/>
      <c r="P52" s="1546">
        <f>+ROUND(+SUM(OTCHET!E217:E219),0)</f>
        <v>0</v>
      </c>
      <c r="Q52" s="1545">
        <f>+ROUND(+SUM(OTCHET!F217:F219),0)</f>
        <v>24549</v>
      </c>
      <c r="R52" s="1492"/>
      <c r="S52" s="1867" t="s">
        <v>1529</v>
      </c>
      <c r="T52" s="1868"/>
      <c r="U52" s="1869"/>
      <c r="V52" s="1329"/>
      <c r="W52" s="1309"/>
      <c r="X52" s="1309"/>
      <c r="Y52" s="1309"/>
      <c r="Z52" s="1309"/>
    </row>
    <row r="53" spans="1:26" s="1299" customFormat="1" ht="15.75">
      <c r="A53" s="1337"/>
      <c r="B53" s="1470" t="s">
        <v>1419</v>
      </c>
      <c r="C53" s="1344"/>
      <c r="D53" s="1345"/>
      <c r="E53" s="1301"/>
      <c r="F53" s="1546">
        <f>+IF($P$2=0,$P53,0)</f>
        <v>0</v>
      </c>
      <c r="G53" s="1545">
        <f>+IF($P$2=0,$Q53,0)</f>
        <v>87129</v>
      </c>
      <c r="H53" s="1301"/>
      <c r="I53" s="1546">
        <f>+IF(OR($P$2=98,$P$2=42,$P$2=96,$P$2=97),$P53,0)</f>
        <v>0</v>
      </c>
      <c r="J53" s="1545">
        <f>+IF(OR($P$2=98,$P$2=42,$P$2=96,$P$2=97),$Q53,0)</f>
        <v>0</v>
      </c>
      <c r="K53" s="1510"/>
      <c r="L53" s="1545">
        <f>+IF($P$2=33,$Q53,0)</f>
        <v>0</v>
      </c>
      <c r="M53" s="1510"/>
      <c r="N53" s="1513">
        <f>+ROUND(+G53+J53+L53,0)</f>
        <v>87129</v>
      </c>
      <c r="O53" s="1655"/>
      <c r="P53" s="1546">
        <f>+ROUND(OTCHET!E223,0)</f>
        <v>0</v>
      </c>
      <c r="Q53" s="1545">
        <f>+ROUND(OTCHET!F223,0)</f>
        <v>87129</v>
      </c>
      <c r="R53" s="1492"/>
      <c r="S53" s="1867" t="s">
        <v>1530</v>
      </c>
      <c r="T53" s="1868"/>
      <c r="U53" s="1869"/>
      <c r="V53" s="1329"/>
      <c r="W53" s="1309"/>
      <c r="X53" s="1309"/>
      <c r="Y53" s="1309"/>
      <c r="Z53" s="1309"/>
    </row>
    <row r="54" spans="1:26" s="1299" customFormat="1" ht="15.75">
      <c r="A54" s="1337"/>
      <c r="B54" s="1470" t="s">
        <v>1420</v>
      </c>
      <c r="C54" s="1344"/>
      <c r="D54" s="1345"/>
      <c r="E54" s="1301"/>
      <c r="F54" s="1546">
        <f>+IF($P$2=0,$P54,0)</f>
        <v>0</v>
      </c>
      <c r="G54" s="1545">
        <f>+IF($P$2=0,$Q54,0)</f>
        <v>7091658</v>
      </c>
      <c r="H54" s="1301"/>
      <c r="I54" s="1546">
        <f>+IF(OR($P$2=98,$P$2=42,$P$2=96,$P$2=97),$P54,0)</f>
        <v>0</v>
      </c>
      <c r="J54" s="1545">
        <f>+IF(OR($P$2=98,$P$2=42,$P$2=96,$P$2=97),$Q54,0)</f>
        <v>0</v>
      </c>
      <c r="K54" s="1510"/>
      <c r="L54" s="1545">
        <f>+IF($P$2=33,$Q54,0)</f>
        <v>0</v>
      </c>
      <c r="M54" s="1510"/>
      <c r="N54" s="1513">
        <f>+ROUND(+G54+J54+L54,0)</f>
        <v>7091658</v>
      </c>
      <c r="O54" s="1655"/>
      <c r="P54" s="1546">
        <f>+ROUND(OTCHET!E187+OTCHET!E190,0)</f>
        <v>0</v>
      </c>
      <c r="Q54" s="1545">
        <f>+ROUND(OTCHET!F187+OTCHET!F190,0)</f>
        <v>7091658</v>
      </c>
      <c r="R54" s="1492"/>
      <c r="S54" s="1867" t="s">
        <v>1531</v>
      </c>
      <c r="T54" s="1868"/>
      <c r="U54" s="1869"/>
      <c r="V54" s="1329"/>
      <c r="W54" s="1309"/>
      <c r="X54" s="1309"/>
      <c r="Y54" s="1309"/>
      <c r="Z54" s="1309"/>
    </row>
    <row r="55" spans="1:26" s="1299" customFormat="1" ht="15.75">
      <c r="A55" s="1337"/>
      <c r="B55" s="1473" t="s">
        <v>1421</v>
      </c>
      <c r="C55" s="1346"/>
      <c r="D55" s="1347"/>
      <c r="E55" s="1301"/>
      <c r="F55" s="1546">
        <f>+IF($P$2=0,$P55,0)</f>
        <v>0</v>
      </c>
      <c r="G55" s="1545">
        <f>+IF($P$2=0,$Q55,0)</f>
        <v>2156225</v>
      </c>
      <c r="H55" s="1301"/>
      <c r="I55" s="1546">
        <f>+IF(OR($P$2=98,$P$2=42,$P$2=96,$P$2=97),$P55,0)</f>
        <v>0</v>
      </c>
      <c r="J55" s="1545">
        <f>+IF(OR($P$2=98,$P$2=42,$P$2=96,$P$2=97),$Q55,0)</f>
        <v>0</v>
      </c>
      <c r="K55" s="1510"/>
      <c r="L55" s="1545">
        <f>+IF($P$2=33,$Q55,0)</f>
        <v>0</v>
      </c>
      <c r="M55" s="1510"/>
      <c r="N55" s="1513">
        <f>+ROUND(+G55+J55+L55,0)</f>
        <v>2156225</v>
      </c>
      <c r="O55" s="1655"/>
      <c r="P55" s="1546">
        <f>+ROUND(OTCHET!E196+OTCHET!E204,0)</f>
        <v>0</v>
      </c>
      <c r="Q55" s="1545">
        <f>+ROUND(OTCHET!F196+OTCHET!F204,0)</f>
        <v>2156225</v>
      </c>
      <c r="R55" s="1492"/>
      <c r="S55" s="1906" t="s">
        <v>1532</v>
      </c>
      <c r="T55" s="1907"/>
      <c r="U55" s="1908"/>
      <c r="V55" s="1329"/>
      <c r="W55" s="1309"/>
      <c r="X55" s="1309"/>
      <c r="Y55" s="1309"/>
      <c r="Z55" s="1309"/>
    </row>
    <row r="56" spans="1:26" s="1299" customFormat="1" ht="15.75">
      <c r="A56" s="1337"/>
      <c r="B56" s="1375" t="s">
        <v>1422</v>
      </c>
      <c r="C56" s="1376"/>
      <c r="D56" s="1377"/>
      <c r="E56" s="1301"/>
      <c r="F56" s="1542">
        <f>+ROUND(+SUM(F51:F55),0)</f>
        <v>0</v>
      </c>
      <c r="G56" s="1541">
        <f>+ROUND(+SUM(G51:G55),0)</f>
        <v>11386537</v>
      </c>
      <c r="H56" s="1301"/>
      <c r="I56" s="1542">
        <f>+ROUND(+SUM(I51:I55),0)</f>
        <v>0</v>
      </c>
      <c r="J56" s="1541">
        <f>+ROUND(+SUM(J51:J55),0)</f>
        <v>0</v>
      </c>
      <c r="K56" s="1510"/>
      <c r="L56" s="1541">
        <f>+ROUND(+SUM(L51:L55),0)</f>
        <v>0</v>
      </c>
      <c r="M56" s="1510"/>
      <c r="N56" s="1543">
        <f>+ROUND(+SUM(N51:N55),0)</f>
        <v>11386537</v>
      </c>
      <c r="O56" s="1655"/>
      <c r="P56" s="1542">
        <f>+ROUND(+SUM(P51:P55),0)</f>
        <v>0</v>
      </c>
      <c r="Q56" s="1541">
        <f>+ROUND(+SUM(Q51:Q55),0)</f>
        <v>11386537</v>
      </c>
      <c r="R56" s="1492"/>
      <c r="S56" s="1882" t="s">
        <v>1533</v>
      </c>
      <c r="T56" s="1883"/>
      <c r="U56" s="1884"/>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76" t="s">
        <v>1534</v>
      </c>
      <c r="T58" s="1877"/>
      <c r="U58" s="1878"/>
      <c r="V58" s="1329"/>
      <c r="W58" s="1309"/>
      <c r="X58" s="1309"/>
      <c r="Y58" s="1309"/>
      <c r="Z58" s="1309"/>
    </row>
    <row r="59" spans="1:26" s="1299" customFormat="1" ht="15.75">
      <c r="A59" s="1337"/>
      <c r="B59" s="1470" t="s">
        <v>1425</v>
      </c>
      <c r="C59" s="1344"/>
      <c r="D59" s="1345"/>
      <c r="E59" s="1301"/>
      <c r="F59" s="1546">
        <f>+IF($P$2=0,$P59,0)</f>
        <v>0</v>
      </c>
      <c r="G59" s="1545">
        <f>+IF($P$2=0,$Q59,0)</f>
        <v>5429</v>
      </c>
      <c r="H59" s="1301"/>
      <c r="I59" s="1546">
        <f>+IF(OR($P$2=98,$P$2=42,$P$2=96,$P$2=97),$P59,0)</f>
        <v>0</v>
      </c>
      <c r="J59" s="1545">
        <f>+IF(OR($P$2=98,$P$2=42,$P$2=96,$P$2=97),$Q59,0)</f>
        <v>0</v>
      </c>
      <c r="K59" s="1510"/>
      <c r="L59" s="1545">
        <f>+IF($P$2=33,$Q59,0)</f>
        <v>0</v>
      </c>
      <c r="M59" s="1510"/>
      <c r="N59" s="1513">
        <f>+ROUND(+G59+J59+L59,0)</f>
        <v>5429</v>
      </c>
      <c r="O59" s="1655"/>
      <c r="P59" s="1546">
        <f>+ROUND(+OTCHET!E278+OTCHET!E279,0)</f>
        <v>0</v>
      </c>
      <c r="Q59" s="1545">
        <f>+ROUND(+OTCHET!F278+OTCHET!F279,0)</f>
        <v>5429</v>
      </c>
      <c r="R59" s="1492"/>
      <c r="S59" s="1867" t="s">
        <v>1535</v>
      </c>
      <c r="T59" s="1868"/>
      <c r="U59" s="1869"/>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7" t="s">
        <v>1536</v>
      </c>
      <c r="T60" s="1868"/>
      <c r="U60" s="1869"/>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906" t="s">
        <v>1537</v>
      </c>
      <c r="T61" s="1907"/>
      <c r="U61" s="1908"/>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5429</v>
      </c>
      <c r="H63" s="1301"/>
      <c r="I63" s="1542">
        <f>+ROUND(+SUM(I58:I61),0)</f>
        <v>0</v>
      </c>
      <c r="J63" s="1541">
        <f>+ROUND(+SUM(J58:J61),0)</f>
        <v>0</v>
      </c>
      <c r="K63" s="1510"/>
      <c r="L63" s="1541">
        <f>+ROUND(+SUM(L58:L61),0)</f>
        <v>0</v>
      </c>
      <c r="M63" s="1510"/>
      <c r="N63" s="1543">
        <f>+ROUND(+SUM(N58:N61),0)</f>
        <v>5429</v>
      </c>
      <c r="O63" s="1655"/>
      <c r="P63" s="1542">
        <f>+ROUND(+SUM(P58:P61),0)</f>
        <v>0</v>
      </c>
      <c r="Q63" s="1541">
        <f>+ROUND(+SUM(Q58:Q61),0)</f>
        <v>5429</v>
      </c>
      <c r="R63" s="1492"/>
      <c r="S63" s="1882" t="s">
        <v>1539</v>
      </c>
      <c r="T63" s="1883"/>
      <c r="U63" s="1884"/>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76" t="s">
        <v>1540</v>
      </c>
      <c r="T65" s="1877"/>
      <c r="U65" s="1878"/>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7" t="s">
        <v>1541</v>
      </c>
      <c r="T66" s="1868"/>
      <c r="U66" s="1869"/>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82" t="s">
        <v>1542</v>
      </c>
      <c r="T67" s="1883"/>
      <c r="U67" s="1884"/>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76" t="s">
        <v>1543</v>
      </c>
      <c r="T69" s="1877"/>
      <c r="U69" s="1878"/>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7" t="s">
        <v>1544</v>
      </c>
      <c r="T70" s="1868"/>
      <c r="U70" s="1869"/>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82" t="s">
        <v>1545</v>
      </c>
      <c r="T71" s="1883"/>
      <c r="U71" s="1884"/>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37088751</v>
      </c>
      <c r="H73" s="1301"/>
      <c r="I73" s="1520">
        <f>+IF(OR($P$2=98,$P$2=42,$P$2=96,$P$2=97),$P73,0)</f>
        <v>0</v>
      </c>
      <c r="J73" s="1519">
        <f>+IF(OR($P$2=98,$P$2=42,$P$2=96,$P$2=97),$Q73,0)</f>
        <v>0</v>
      </c>
      <c r="K73" s="1510"/>
      <c r="L73" s="1519">
        <f>+IF($P$2=33,$Q73,0)</f>
        <v>0</v>
      </c>
      <c r="M73" s="1510"/>
      <c r="N73" s="1521">
        <f>+ROUND(+G73+J73+L73,0)</f>
        <v>37088751</v>
      </c>
      <c r="O73" s="1655"/>
      <c r="P73" s="1520">
        <f>+ROUND(+OTCHET!E252+OTCHET!E268+OTCHET!E272+OTCHET!E273+OTCHET!E276,0)</f>
        <v>0</v>
      </c>
      <c r="Q73" s="1519">
        <f>+ROUND(+OTCHET!F252+OTCHET!F268+OTCHET!F272+OTCHET!F273+OTCHET!F276,0)</f>
        <v>37088751</v>
      </c>
      <c r="R73" s="1492"/>
      <c r="S73" s="1876" t="s">
        <v>1546</v>
      </c>
      <c r="T73" s="1877"/>
      <c r="U73" s="1878"/>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7" t="s">
        <v>1547</v>
      </c>
      <c r="T74" s="1868"/>
      <c r="U74" s="1869"/>
      <c r="V74" s="1329"/>
      <c r="W74" s="1309"/>
      <c r="X74" s="1309"/>
      <c r="Y74" s="1309"/>
      <c r="Z74" s="1309"/>
    </row>
    <row r="75" spans="1:26" s="1299" customFormat="1" ht="15.75">
      <c r="A75" s="1337"/>
      <c r="B75" s="1375" t="s">
        <v>1439</v>
      </c>
      <c r="C75" s="1376"/>
      <c r="D75" s="1377"/>
      <c r="E75" s="1301"/>
      <c r="F75" s="1542">
        <f>+ROUND(+SUM(F73:F74),0)</f>
        <v>0</v>
      </c>
      <c r="G75" s="1541">
        <f>+ROUND(+SUM(G73:G74),0)</f>
        <v>37088751</v>
      </c>
      <c r="H75" s="1301"/>
      <c r="I75" s="1542">
        <f>+ROUND(+SUM(I73:I74),0)</f>
        <v>0</v>
      </c>
      <c r="J75" s="1541">
        <f>+ROUND(+SUM(J73:J74),0)</f>
        <v>0</v>
      </c>
      <c r="K75" s="1510"/>
      <c r="L75" s="1541">
        <f>+ROUND(+SUM(L73:L74),0)</f>
        <v>0</v>
      </c>
      <c r="M75" s="1510"/>
      <c r="N75" s="1543">
        <f>+ROUND(+SUM(N73:N74),0)</f>
        <v>37088751</v>
      </c>
      <c r="O75" s="1655"/>
      <c r="P75" s="1542">
        <f>+ROUND(+SUM(P73:P74),0)</f>
        <v>0</v>
      </c>
      <c r="Q75" s="1541">
        <f>+ROUND(+SUM(Q73:Q74),0)</f>
        <v>37088751</v>
      </c>
      <c r="R75" s="1492"/>
      <c r="S75" s="1882" t="s">
        <v>1548</v>
      </c>
      <c r="T75" s="1883"/>
      <c r="U75" s="1884"/>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48480717</v>
      </c>
      <c r="H77" s="1301"/>
      <c r="I77" s="1549">
        <f>+ROUND(I56+I63+I67+I71+I75,0)</f>
        <v>0</v>
      </c>
      <c r="J77" s="1548">
        <f>+ROUND(J56+J63+J67+J71+J75,0)</f>
        <v>0</v>
      </c>
      <c r="K77" s="1510"/>
      <c r="L77" s="1548">
        <f>+ROUND(L56+L63+L67+L71+L75,0)</f>
        <v>0</v>
      </c>
      <c r="M77" s="1510"/>
      <c r="N77" s="1550">
        <f>+ROUND(N56+N63+N67+N71+N75,0)</f>
        <v>48480717</v>
      </c>
      <c r="O77" s="1655"/>
      <c r="P77" s="1549">
        <f>+ROUND(P56+P63+P67+P71+P75,0)</f>
        <v>0</v>
      </c>
      <c r="Q77" s="1547">
        <f>+ROUND(Q56+Q63+Q67+Q71+Q75,0)</f>
        <v>48480717</v>
      </c>
      <c r="R77" s="1492"/>
      <c r="S77" s="1888" t="s">
        <v>1549</v>
      </c>
      <c r="T77" s="1889"/>
      <c r="U77" s="189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48806102</v>
      </c>
      <c r="H79" s="1301"/>
      <c r="I79" s="1509">
        <f>+IF(OR($P$2=98,$P$2=42,$P$2=96,$P$2=97),$P79,0)</f>
        <v>0</v>
      </c>
      <c r="J79" s="1537">
        <f>+IF(OR($P$2=98,$P$2=42,$P$2=96,$P$2=97),$Q79,0)</f>
        <v>0</v>
      </c>
      <c r="K79" s="1510"/>
      <c r="L79" s="1537">
        <f>+IF($P$2=33,$Q79,0)</f>
        <v>0</v>
      </c>
      <c r="M79" s="1510"/>
      <c r="N79" s="1511">
        <f>+ROUND(+G79+J79+L79,0)</f>
        <v>48806102</v>
      </c>
      <c r="O79" s="1655"/>
      <c r="P79" s="1509">
        <f>+ROUND(OTCHET!E422,0)</f>
        <v>0</v>
      </c>
      <c r="Q79" s="1537">
        <f>+ROUND(OTCHET!F422,0)</f>
        <v>48806102</v>
      </c>
      <c r="R79" s="1492"/>
      <c r="S79" s="1876" t="s">
        <v>1550</v>
      </c>
      <c r="T79" s="1877"/>
      <c r="U79" s="1878"/>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7" t="s">
        <v>1551</v>
      </c>
      <c r="T80" s="1868"/>
      <c r="U80" s="1869"/>
      <c r="V80" s="1329"/>
      <c r="W80" s="1309"/>
      <c r="X80" s="1309"/>
      <c r="Y80" s="1309"/>
      <c r="Z80" s="1309"/>
    </row>
    <row r="81" spans="1:26" s="1299" customFormat="1" ht="16.5" thickBot="1">
      <c r="A81" s="1337"/>
      <c r="B81" s="1486" t="s">
        <v>1444</v>
      </c>
      <c r="C81" s="1388"/>
      <c r="D81" s="1389"/>
      <c r="E81" s="1301"/>
      <c r="F81" s="1552">
        <f>+ROUND(F79+F80,0)</f>
        <v>0</v>
      </c>
      <c r="G81" s="1551">
        <f>+ROUND(G79+G80,0)</f>
        <v>48806102</v>
      </c>
      <c r="H81" s="1301"/>
      <c r="I81" s="1552">
        <f>+ROUND(I79+I80,0)</f>
        <v>0</v>
      </c>
      <c r="J81" s="1551">
        <f>+ROUND(J79+J80,0)</f>
        <v>0</v>
      </c>
      <c r="K81" s="1510"/>
      <c r="L81" s="1551">
        <f>+ROUND(L79+L80,0)</f>
        <v>0</v>
      </c>
      <c r="M81" s="1510"/>
      <c r="N81" s="1553">
        <f>+ROUND(N79+N80,0)</f>
        <v>48806102</v>
      </c>
      <c r="O81" s="1655"/>
      <c r="P81" s="1552">
        <f>+ROUND(P79+P80,0)</f>
        <v>0</v>
      </c>
      <c r="Q81" s="1551">
        <f>+ROUND(Q79+Q80,0)</f>
        <v>48806102</v>
      </c>
      <c r="R81" s="1492"/>
      <c r="S81" s="1873" t="s">
        <v>1552</v>
      </c>
      <c r="T81" s="1874"/>
      <c r="U81" s="1875"/>
      <c r="V81" s="1385"/>
      <c r="W81" s="1386"/>
      <c r="X81" s="1387"/>
      <c r="Y81" s="1386"/>
      <c r="Z81" s="1386"/>
    </row>
    <row r="82" spans="1:26" s="1299" customFormat="1" ht="15.75" customHeight="1" thickBot="1">
      <c r="A82" s="1337"/>
      <c r="B82" s="1903">
        <f>+IF(+SUM(F82:N82)=0,0,"Контрола: дефицит/излишък = финансиране с обратен знак (Г. + Д. = 0)")</f>
        <v>0</v>
      </c>
      <c r="C82" s="1904"/>
      <c r="D82" s="1905"/>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543535</v>
      </c>
      <c r="H83" s="1301"/>
      <c r="I83" s="1554">
        <f>+ROUND(I48,0)-ROUND(I77,0)+ROUND(I81,0)</f>
        <v>0</v>
      </c>
      <c r="J83" s="1555">
        <f>+ROUND(J48,0)-ROUND(J77,0)+ROUND(J81,0)</f>
        <v>0</v>
      </c>
      <c r="K83" s="1510"/>
      <c r="L83" s="1555">
        <f>+ROUND(L48,0)-ROUND(L77,0)+ROUND(L81,0)</f>
        <v>0</v>
      </c>
      <c r="M83" s="1510"/>
      <c r="N83" s="1556">
        <f>+ROUND(N48,0)-ROUND(N77,0)+ROUND(N81,0)</f>
        <v>543535</v>
      </c>
      <c r="O83" s="1557"/>
      <c r="P83" s="1554">
        <f>+ROUND(P48,0)-ROUND(P77,0)+ROUND(P81,0)</f>
        <v>0</v>
      </c>
      <c r="Q83" s="1555">
        <f>+ROUND(Q48,0)-ROUND(Q77,0)+ROUND(Q81,0)</f>
        <v>543535</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-543535</v>
      </c>
      <c r="H84" s="1301"/>
      <c r="I84" s="1558">
        <f>+ROUND(I101,0)+ROUND(I120,0)+ROUND(I127,0)-ROUND(I132,0)</f>
        <v>0</v>
      </c>
      <c r="J84" s="1559">
        <f>+ROUND(J101,0)+ROUND(J120,0)+ROUND(J127,0)-ROUND(J132,0)</f>
        <v>0</v>
      </c>
      <c r="K84" s="1510"/>
      <c r="L84" s="1559">
        <f>+ROUND(L101,0)+ROUND(L120,0)+ROUND(L127,0)-ROUND(L132,0)</f>
        <v>0</v>
      </c>
      <c r="M84" s="1510"/>
      <c r="N84" s="1560">
        <f>+ROUND(N101,0)+ROUND(N120,0)+ROUND(N127,0)-ROUND(N132,0)</f>
        <v>-543535</v>
      </c>
      <c r="O84" s="1557"/>
      <c r="P84" s="1558">
        <f>+ROUND(P101,0)+ROUND(P120,0)+ROUND(P127,0)-ROUND(P132,0)</f>
        <v>0</v>
      </c>
      <c r="Q84" s="1559">
        <f>+ROUND(Q101,0)+ROUND(Q120,0)+ROUND(Q127,0)-ROUND(Q132,0)</f>
        <v>-543535</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76" t="s">
        <v>1553</v>
      </c>
      <c r="T87" s="1877"/>
      <c r="U87" s="1878"/>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7" t="s">
        <v>1554</v>
      </c>
      <c r="T88" s="1868"/>
      <c r="U88" s="1869"/>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82" t="s">
        <v>1555</v>
      </c>
      <c r="T89" s="1883"/>
      <c r="U89" s="1884"/>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76" t="s">
        <v>1556</v>
      </c>
      <c r="T91" s="1877"/>
      <c r="U91" s="1878"/>
      <c r="V91" s="1329"/>
      <c r="W91" s="1309"/>
      <c r="X91" s="1309"/>
      <c r="Y91" s="1309"/>
      <c r="Z91" s="1309"/>
    </row>
    <row r="92" spans="1:26" s="1299" customFormat="1" ht="15.75">
      <c r="A92" s="1337"/>
      <c r="B92" s="1470" t="s">
        <v>1454</v>
      </c>
      <c r="C92" s="1344"/>
      <c r="D92" s="1345"/>
      <c r="E92" s="1301"/>
      <c r="F92" s="1546">
        <f>+IF($P$2=0,$P92,0)</f>
        <v>0</v>
      </c>
      <c r="G92" s="1545">
        <f>+IF($P$2=0,$Q92,0)</f>
        <v>29545</v>
      </c>
      <c r="H92" s="1301"/>
      <c r="I92" s="1546">
        <f>+IF(OR($P$2=98,$P$2=42,$P$2=96,$P$2=97),$P92,0)</f>
        <v>0</v>
      </c>
      <c r="J92" s="1545">
        <f>+IF(OR($P$2=98,$P$2=42,$P$2=96,$P$2=97),$Q92,0)</f>
        <v>0</v>
      </c>
      <c r="K92" s="1510"/>
      <c r="L92" s="1545">
        <f>+IF($P$2=33,$Q92,0)</f>
        <v>0</v>
      </c>
      <c r="M92" s="1510"/>
      <c r="N92" s="1513">
        <f>+ROUND(+G92+J92+L92,0)</f>
        <v>29545</v>
      </c>
      <c r="O92" s="1655"/>
      <c r="P92" s="1546">
        <f>+ROUND(OTCHET!E470+OTCHET!E473+OTCHET!E483+OTCHET!E505+IF(+OTCHET!E497&gt;0,+OTCHET!E497,0),0)</f>
        <v>0</v>
      </c>
      <c r="Q92" s="1545">
        <f>+ROUND(OTCHET!F470+OTCHET!F473+OTCHET!F483+OTCHET!F505+IF(+OTCHET!F497&gt;0,+OTCHET!F497,0),0)</f>
        <v>29545</v>
      </c>
      <c r="R92" s="1492"/>
      <c r="S92" s="1867" t="s">
        <v>1557</v>
      </c>
      <c r="T92" s="1868"/>
      <c r="U92" s="1869"/>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7" t="s">
        <v>1558</v>
      </c>
      <c r="T93" s="1868"/>
      <c r="U93" s="1869"/>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906" t="s">
        <v>1559</v>
      </c>
      <c r="T94" s="1907"/>
      <c r="U94" s="1908"/>
      <c r="V94" s="1329"/>
      <c r="W94" s="1309"/>
      <c r="X94" s="1309"/>
      <c r="Y94" s="1309"/>
      <c r="Z94" s="1309"/>
    </row>
    <row r="95" spans="1:26" s="1299" customFormat="1" ht="15.75">
      <c r="A95" s="1337"/>
      <c r="B95" s="1348" t="s">
        <v>1457</v>
      </c>
      <c r="C95" s="1349"/>
      <c r="D95" s="1350"/>
      <c r="E95" s="1301"/>
      <c r="F95" s="1515">
        <f>+ROUND(+SUM(F91:F94),0)</f>
        <v>0</v>
      </c>
      <c r="G95" s="1514">
        <f>+ROUND(+SUM(G91:G94),0)</f>
        <v>29545</v>
      </c>
      <c r="H95" s="1301"/>
      <c r="I95" s="1515">
        <f>+ROUND(+SUM(I91:I94),0)</f>
        <v>0</v>
      </c>
      <c r="J95" s="1514">
        <f>+ROUND(+SUM(J91:J94),0)</f>
        <v>0</v>
      </c>
      <c r="K95" s="1510"/>
      <c r="L95" s="1514">
        <f>+ROUND(+SUM(L91:L94),0)</f>
        <v>0</v>
      </c>
      <c r="M95" s="1510"/>
      <c r="N95" s="1516">
        <f>+ROUND(+SUM(N91:N94),0)</f>
        <v>29545</v>
      </c>
      <c r="O95" s="1655"/>
      <c r="P95" s="1515">
        <f>+ROUND(+SUM(P91:P94),0)</f>
        <v>0</v>
      </c>
      <c r="Q95" s="1514">
        <f>+ROUND(+SUM(Q91:Q94),0)</f>
        <v>29545</v>
      </c>
      <c r="R95" s="1492"/>
      <c r="S95" s="1882" t="s">
        <v>1560</v>
      </c>
      <c r="T95" s="1883"/>
      <c r="U95" s="1884"/>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76" t="s">
        <v>1561</v>
      </c>
      <c r="T97" s="1877"/>
      <c r="U97" s="1878"/>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7" t="s">
        <v>1562</v>
      </c>
      <c r="T98" s="1868"/>
      <c r="U98" s="1869"/>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82" t="s">
        <v>1563</v>
      </c>
      <c r="T99" s="1883"/>
      <c r="U99" s="1884"/>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29545</v>
      </c>
      <c r="H101" s="1301"/>
      <c r="I101" s="1539">
        <f>+ROUND(I89+I95+I99,0)</f>
        <v>0</v>
      </c>
      <c r="J101" s="1538">
        <f>+ROUND(J89+J95+J99,0)</f>
        <v>0</v>
      </c>
      <c r="K101" s="1510"/>
      <c r="L101" s="1538">
        <f>+ROUND(L89+L95+L99,0)</f>
        <v>0</v>
      </c>
      <c r="M101" s="1510"/>
      <c r="N101" s="1540">
        <f>+ROUND(N89+N95+N99,0)</f>
        <v>29545</v>
      </c>
      <c r="O101" s="1657"/>
      <c r="P101" s="1539">
        <f>+ROUND(P89+P95+P99,0)</f>
        <v>0</v>
      </c>
      <c r="Q101" s="1538">
        <f>+ROUND(Q89+Q95+Q99,0)</f>
        <v>29545</v>
      </c>
      <c r="R101" s="1492"/>
      <c r="S101" s="1894" t="s">
        <v>1564</v>
      </c>
      <c r="T101" s="1895"/>
      <c r="U101" s="1896"/>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76" t="s">
        <v>1565</v>
      </c>
      <c r="T104" s="1877"/>
      <c r="U104" s="1878"/>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7" t="s">
        <v>1566</v>
      </c>
      <c r="T105" s="1868"/>
      <c r="U105" s="1869"/>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82" t="s">
        <v>1567</v>
      </c>
      <c r="T106" s="1883"/>
      <c r="U106" s="1884"/>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897" t="s">
        <v>1568</v>
      </c>
      <c r="T108" s="1898"/>
      <c r="U108" s="1899"/>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00" t="s">
        <v>1569</v>
      </c>
      <c r="T109" s="1901"/>
      <c r="U109" s="1902"/>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82" t="s">
        <v>1570</v>
      </c>
      <c r="T110" s="1883"/>
      <c r="U110" s="1884"/>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76" t="s">
        <v>1571</v>
      </c>
      <c r="T112" s="1877"/>
      <c r="U112" s="1878"/>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7" t="s">
        <v>1572</v>
      </c>
      <c r="T113" s="1868"/>
      <c r="U113" s="1869"/>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82" t="s">
        <v>1573</v>
      </c>
      <c r="T114" s="1883"/>
      <c r="U114" s="1884"/>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-107</v>
      </c>
      <c r="H116" s="1301"/>
      <c r="I116" s="1520">
        <f>+IF(OR($P$2=98,$P$2=42,$P$2=96,$P$2=97),$P116,0)</f>
        <v>0</v>
      </c>
      <c r="J116" s="1519">
        <f>+IF(OR($P$2=98,$P$2=42,$P$2=96,$P$2=97),$Q116,0)</f>
        <v>0</v>
      </c>
      <c r="K116" s="1510"/>
      <c r="L116" s="1519">
        <f>+IF($P$2=33,$Q116,0)</f>
        <v>0</v>
      </c>
      <c r="M116" s="1510"/>
      <c r="N116" s="1521">
        <f>+ROUND(+G116+J116+L116,0)</f>
        <v>-107</v>
      </c>
      <c r="O116" s="1655"/>
      <c r="P116" s="1520">
        <f>+ROUND(OTCHET!E548+OTCHET!E549+OTCHET!E565+OTCHET!E566,0)</f>
        <v>0</v>
      </c>
      <c r="Q116" s="1519">
        <f>+ROUND(OTCHET!F548+OTCHET!F549+OTCHET!F565+OTCHET!F566,0)</f>
        <v>-107</v>
      </c>
      <c r="R116" s="1492"/>
      <c r="S116" s="1876" t="s">
        <v>1574</v>
      </c>
      <c r="T116" s="1877"/>
      <c r="U116" s="1878"/>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7" t="s">
        <v>1575</v>
      </c>
      <c r="T117" s="1868"/>
      <c r="U117" s="1869"/>
      <c r="V117" s="1329"/>
      <c r="W117" s="1309"/>
      <c r="X117" s="1309"/>
      <c r="Y117" s="1309"/>
      <c r="Z117" s="1309"/>
    </row>
    <row r="118" spans="1:26" s="1299" customFormat="1" ht="15.75">
      <c r="A118" s="1337"/>
      <c r="B118" s="1375" t="s">
        <v>1478</v>
      </c>
      <c r="C118" s="1376"/>
      <c r="D118" s="1377"/>
      <c r="E118" s="1301"/>
      <c r="F118" s="1542">
        <f>+ROUND(+SUM(F116:F117),0)</f>
        <v>0</v>
      </c>
      <c r="G118" s="1541">
        <f>+ROUND(+SUM(G116:G117),0)</f>
        <v>-107</v>
      </c>
      <c r="H118" s="1301"/>
      <c r="I118" s="1542">
        <f>+ROUND(+SUM(I116:I117),0)</f>
        <v>0</v>
      </c>
      <c r="J118" s="1541">
        <f>+ROUND(+SUM(J116:J117),0)</f>
        <v>0</v>
      </c>
      <c r="K118" s="1510"/>
      <c r="L118" s="1541">
        <f>+ROUND(+SUM(L116:L117),0)</f>
        <v>0</v>
      </c>
      <c r="M118" s="1510"/>
      <c r="N118" s="1543">
        <f>+ROUND(+SUM(N116:N117),0)</f>
        <v>-107</v>
      </c>
      <c r="O118" s="1655"/>
      <c r="P118" s="1542">
        <f>+ROUND(+SUM(P116:P117),0)</f>
        <v>0</v>
      </c>
      <c r="Q118" s="1541">
        <f>+ROUND(+SUM(Q116:Q117),0)</f>
        <v>-107</v>
      </c>
      <c r="R118" s="1492"/>
      <c r="S118" s="1882" t="s">
        <v>1576</v>
      </c>
      <c r="T118" s="1883"/>
      <c r="U118" s="1884"/>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-107</v>
      </c>
      <c r="H120" s="1301"/>
      <c r="I120" s="1561">
        <f>+ROUND(I106+I110+I114+I118,0)</f>
        <v>0</v>
      </c>
      <c r="J120" s="1548">
        <f>+ROUND(J106+J110+J114+J118,0)</f>
        <v>0</v>
      </c>
      <c r="K120" s="1510"/>
      <c r="L120" s="1548">
        <f>+ROUND(L106+L110+L114+L118,0)</f>
        <v>0</v>
      </c>
      <c r="M120" s="1510"/>
      <c r="N120" s="1550">
        <f>+ROUND(N106+N110+N114+N118,0)</f>
        <v>-107</v>
      </c>
      <c r="O120" s="1655"/>
      <c r="P120" s="1561">
        <f>+ROUND(P106+P110+P114+P118,0)</f>
        <v>0</v>
      </c>
      <c r="Q120" s="1548">
        <f>+ROUND(Q106+Q110+Q114+Q118,0)</f>
        <v>-107</v>
      </c>
      <c r="R120" s="1492"/>
      <c r="S120" s="1888" t="s">
        <v>1577</v>
      </c>
      <c r="T120" s="1889"/>
      <c r="U120" s="189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76" t="s">
        <v>1578</v>
      </c>
      <c r="T122" s="1877"/>
      <c r="U122" s="1878"/>
      <c r="V122" s="1329"/>
      <c r="W122" s="1309"/>
      <c r="X122" s="1309"/>
      <c r="Y122" s="1309"/>
      <c r="Z122" s="1309"/>
    </row>
    <row r="123" spans="1:26" s="1299" customFormat="1" ht="15.75">
      <c r="A123" s="1337"/>
      <c r="B123" s="1470" t="s">
        <v>1482</v>
      </c>
      <c r="C123" s="1344"/>
      <c r="D123" s="1345"/>
      <c r="E123" s="1301"/>
      <c r="F123" s="1546">
        <f>+IF($P$2=0,$P123,0)</f>
        <v>0</v>
      </c>
      <c r="G123" s="1545">
        <f>+IF($P$2=0,$Q123,0)</f>
        <v>76</v>
      </c>
      <c r="H123" s="1301"/>
      <c r="I123" s="1546">
        <f>+IF(OR($P$2=98,$P$2=42,$P$2=96,$P$2=97),$P123,0)</f>
        <v>0</v>
      </c>
      <c r="J123" s="1545">
        <f>+IF(OR($P$2=98,$P$2=42,$P$2=96,$P$2=97),$Q123,0)</f>
        <v>0</v>
      </c>
      <c r="K123" s="1510"/>
      <c r="L123" s="1545">
        <f>+IF($P$2=33,$Q123,0)</f>
        <v>0</v>
      </c>
      <c r="M123" s="1510"/>
      <c r="N123" s="1513">
        <f>+ROUND(+G123+J123+L123,0)</f>
        <v>76</v>
      </c>
      <c r="O123" s="1655"/>
      <c r="P123" s="1546">
        <f>+ROUND(OTCHET!E527,0)</f>
        <v>0</v>
      </c>
      <c r="Q123" s="1545">
        <f>+ROUND(OTCHET!F527,0)</f>
        <v>76</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-567617</v>
      </c>
      <c r="H124" s="1301"/>
      <c r="I124" s="1546">
        <f>+IF(OR($P$2=98,$P$2=42,$P$2=96,$P$2=97),$P124,0)</f>
        <v>0</v>
      </c>
      <c r="J124" s="1545">
        <f>+IF(OR($P$2=98,$P$2=42,$P$2=96,$P$2=97),$Q124,0)</f>
        <v>0</v>
      </c>
      <c r="K124" s="1510"/>
      <c r="L124" s="1545">
        <f>+IF($P$2=33,$Q124,0)</f>
        <v>0</v>
      </c>
      <c r="M124" s="1510"/>
      <c r="N124" s="1513">
        <f>+ROUND(+G124+J124+L124,0)</f>
        <v>-567617</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-567617</v>
      </c>
      <c r="R124" s="1492"/>
      <c r="S124" s="1867" t="s">
        <v>1580</v>
      </c>
      <c r="T124" s="1868"/>
      <c r="U124" s="1869"/>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891" t="s">
        <v>2065</v>
      </c>
      <c r="T125" s="1892"/>
      <c r="U125" s="1893"/>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870" t="s">
        <v>2150</v>
      </c>
      <c r="T126" s="1871"/>
      <c r="U126" s="1872"/>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-567541</v>
      </c>
      <c r="H127" s="1301"/>
      <c r="I127" s="1552">
        <f>+ROUND(+I122+I123+I124+I126,0)</f>
        <v>0</v>
      </c>
      <c r="J127" s="1551">
        <f>+ROUND(+J122+J123+J124+J126,0)</f>
        <v>0</v>
      </c>
      <c r="K127" s="1510"/>
      <c r="L127" s="1551">
        <f>+ROUND(+L122+L123+L124+L126,0)</f>
        <v>0</v>
      </c>
      <c r="M127" s="1510"/>
      <c r="N127" s="1553">
        <f>+ROUND(+N122+N123+N124+N126,0)</f>
        <v>-567541</v>
      </c>
      <c r="O127" s="1655"/>
      <c r="P127" s="1552">
        <f>+ROUND(+P122+P123+P124+P126,0)</f>
        <v>0</v>
      </c>
      <c r="Q127" s="1551">
        <f>+ROUND(+Q122+Q123+Q124+Q126,0)</f>
        <v>-567541</v>
      </c>
      <c r="R127" s="1492"/>
      <c r="S127" s="1873" t="s">
        <v>1581</v>
      </c>
      <c r="T127" s="1874"/>
      <c r="U127" s="1875"/>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76" t="s">
        <v>1582</v>
      </c>
      <c r="T129" s="1877"/>
      <c r="U129" s="1878"/>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7" t="s">
        <v>1583</v>
      </c>
      <c r="T130" s="1868"/>
      <c r="U130" s="1869"/>
      <c r="V130" s="1329"/>
      <c r="W130" s="1309"/>
      <c r="X130" s="1309"/>
      <c r="Y130" s="1309"/>
      <c r="Z130" s="1309"/>
    </row>
    <row r="131" spans="1:26" s="1299" customFormat="1" ht="15.75">
      <c r="A131" s="1337"/>
      <c r="B131" s="1490" t="s">
        <v>1485</v>
      </c>
      <c r="C131" s="1401"/>
      <c r="D131" s="1402"/>
      <c r="E131" s="1301"/>
      <c r="F131" s="1546">
        <f>+IF($P$2=0,$P131,0)</f>
        <v>0</v>
      </c>
      <c r="G131" s="1545">
        <f>+IF($P$2=0,$Q131,0)</f>
        <v>5432</v>
      </c>
      <c r="H131" s="1301"/>
      <c r="I131" s="1546">
        <f>+IF(OR($P$2=98,$P$2=42,$P$2=96,$P$2=97),$P131,0)</f>
        <v>0</v>
      </c>
      <c r="J131" s="1545">
        <f>+IF(OR($P$2=98,$P$2=42,$P$2=96,$P$2=97),$Q131,0)</f>
        <v>0</v>
      </c>
      <c r="K131" s="1510"/>
      <c r="L131" s="1545">
        <f>+IF($P$2=33,$Q131,0)</f>
        <v>0</v>
      </c>
      <c r="M131" s="1510"/>
      <c r="N131" s="1513">
        <f>+ROUND(+G131+J131+L131,0)</f>
        <v>5432</v>
      </c>
      <c r="O131" s="1655"/>
      <c r="P131" s="1546">
        <f>+ROUND(-SUM(OTCHET!E576:E581)-SUM(OTCHET!E586:E587)-IF(AND(OTCHET!$F$12="9900",+OTCHET!$E$15=0),0,SUM(OTCHET!E592:E593)),0)</f>
        <v>0</v>
      </c>
      <c r="Q131" s="1545">
        <f>+ROUND(-SUM(OTCHET!F576:F581)-SUM(OTCHET!F586:F587)-IF(AND(OTCHET!$F$12="9900",+OTCHET!$E$15=0),0,SUM(OTCHET!F592:F593)),0)</f>
        <v>5432</v>
      </c>
      <c r="R131" s="1492"/>
      <c r="S131" s="1885" t="s">
        <v>1584</v>
      </c>
      <c r="T131" s="1886"/>
      <c r="U131" s="1887"/>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5432</v>
      </c>
      <c r="H132" s="1301"/>
      <c r="I132" s="1565">
        <f>+ROUND(+I131-I129-I130,0)</f>
        <v>0</v>
      </c>
      <c r="J132" s="1566">
        <f>+ROUND(+J131-J129-J130,0)</f>
        <v>0</v>
      </c>
      <c r="K132" s="1510"/>
      <c r="L132" s="1566">
        <f>+ROUND(+L131-L129-L130,0)</f>
        <v>0</v>
      </c>
      <c r="M132" s="1510"/>
      <c r="N132" s="1658">
        <f>+ROUND(+N131-N129-N130,0)</f>
        <v>5432</v>
      </c>
      <c r="O132" s="1655"/>
      <c r="P132" s="1565">
        <f>+ROUND(+P131-P129-P130,0)</f>
        <v>0</v>
      </c>
      <c r="Q132" s="1566">
        <f>+ROUND(+Q131-Q129-Q130,0)</f>
        <v>5432</v>
      </c>
      <c r="R132" s="1492"/>
      <c r="S132" s="1879" t="s">
        <v>1585</v>
      </c>
      <c r="T132" s="1880"/>
      <c r="U132" s="1881"/>
      <c r="V132" s="1385"/>
      <c r="W132" s="1386"/>
      <c r="X132" s="1387"/>
      <c r="Y132" s="1386"/>
      <c r="Z132" s="1386"/>
    </row>
    <row r="133" spans="1:26" s="1299" customFormat="1" ht="16.5" customHeight="1" thickTop="1">
      <c r="A133" s="1293"/>
      <c r="B133" s="1864">
        <f>+IF(+SUM(F133:N133)=0,0,"Контрола: дефицит/излишък = финансиране с обратен знак (Г. + Д. = 0)")</f>
        <v>0</v>
      </c>
      <c r="C133" s="1864"/>
      <c r="D133" s="1864"/>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46120</v>
      </c>
      <c r="D134" s="1341" t="s">
        <v>1488</v>
      </c>
      <c r="E134" s="1301"/>
      <c r="F134" s="1865"/>
      <c r="G134" s="1865"/>
      <c r="H134" s="1301"/>
      <c r="I134" s="1409" t="s">
        <v>1489</v>
      </c>
      <c r="J134" s="1410"/>
      <c r="K134" s="1301"/>
      <c r="L134" s="1865"/>
      <c r="M134" s="1865"/>
      <c r="N134" s="1865"/>
      <c r="O134" s="1407"/>
      <c r="P134" s="1866"/>
      <c r="Q134" s="1866"/>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215" priority="51" stopIfTrue="1" operator="notEqual">
      <formula>0</formula>
    </cfRule>
  </conditionalFormatting>
  <conditionalFormatting sqref="B133">
    <cfRule type="cellIs" dxfId="178" priority="38" operator="equal">
      <formula>0</formula>
    </cfRule>
    <cfRule type="cellIs" dxfId="214" priority="50" stopIfTrue="1" operator="not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H11" sqref="H11"/>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 xml:space="preserve">                                  ОТЧЕТ ЗА КАСОВОТО ИЗПЪЛНЕНИЕ НА БЮДЖЕТА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46112</v>
      </c>
      <c r="G11" s="1652" t="s">
        <v>1372</v>
      </c>
      <c r="H11" s="1653">
        <f>+OTCHET!H9</f>
        <v>0</v>
      </c>
      <c r="I11" s="1939">
        <f>+OTCHET!I9</f>
        <v>0</v>
      </c>
      <c r="J11" s="1940"/>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0</v>
      </c>
      <c r="F15" s="1259" t="str">
        <f>OTCHET!F15</f>
        <v>БЮДЖЕТ</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218150</v>
      </c>
      <c r="G22" s="709">
        <f t="shared" si="0"/>
        <v>235366</v>
      </c>
      <c r="H22" s="710">
        <f t="shared" si="0"/>
        <v>0</v>
      </c>
      <c r="I22" s="710">
        <f t="shared" si="0"/>
        <v>0</v>
      </c>
      <c r="J22" s="711">
        <f t="shared" si="0"/>
        <v>-17216</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218150</v>
      </c>
      <c r="G25" s="718">
        <f t="shared" ref="G25:M25" si="2">+G26+G30+G31+G32+G33</f>
        <v>235366</v>
      </c>
      <c r="H25" s="719">
        <f>+H26+H30+H31+H32+H33</f>
        <v>0</v>
      </c>
      <c r="I25" s="719">
        <f>+I26+I30+I31+I32+I33</f>
        <v>0</v>
      </c>
      <c r="J25" s="720">
        <f>+J26+J30+J31+J32+J33</f>
        <v>-17216</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4076</v>
      </c>
      <c r="G26" s="721">
        <f>OTCHET!G74</f>
        <v>4076</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1414</v>
      </c>
      <c r="G29" s="730">
        <f>+OTCHET!G78+OTCHET!G79</f>
        <v>1414</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41634</v>
      </c>
      <c r="G31" s="736">
        <f>OTCHET!G106</f>
        <v>28281</v>
      </c>
      <c r="H31" s="737">
        <f>OTCHET!H106</f>
        <v>0</v>
      </c>
      <c r="I31" s="737">
        <f>OTCHET!I106</f>
        <v>0</v>
      </c>
      <c r="J31" s="738">
        <f>OTCHET!J106</f>
        <v>13353</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172440</v>
      </c>
      <c r="G32" s="736">
        <f>OTCHET!G110+OTCHET!G119+OTCHET!G135+OTCHET!G136</f>
        <v>203009</v>
      </c>
      <c r="H32" s="737">
        <f>OTCHET!H110+OTCHET!H119+OTCHET!H135+OTCHET!H136</f>
        <v>0</v>
      </c>
      <c r="I32" s="737">
        <f>OTCHET!I110+OTCHET!I119+OTCHET!I135+OTCHET!I136</f>
        <v>0</v>
      </c>
      <c r="J32" s="738">
        <f>OTCHET!J110+OTCHET!J119+OTCHET!J135+OTCHET!J136</f>
        <v>-30569</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48480717</v>
      </c>
      <c r="G38" s="1669">
        <f t="shared" si="3"/>
        <v>44041015</v>
      </c>
      <c r="H38" s="1670">
        <f t="shared" si="3"/>
        <v>0</v>
      </c>
      <c r="I38" s="1670">
        <f t="shared" si="3"/>
        <v>56595</v>
      </c>
      <c r="J38" s="1671">
        <f t="shared" si="3"/>
        <v>4383107</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9247883</v>
      </c>
      <c r="G39" s="1675">
        <f t="shared" si="4"/>
        <v>6454188</v>
      </c>
      <c r="H39" s="1676">
        <f t="shared" si="4"/>
        <v>0</v>
      </c>
      <c r="I39" s="1676">
        <f t="shared" si="4"/>
        <v>0</v>
      </c>
      <c r="J39" s="1677">
        <f t="shared" si="4"/>
        <v>2793695</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6657904</v>
      </c>
      <c r="G40" s="1693">
        <f>OTCHET!G187</f>
        <v>6041533</v>
      </c>
      <c r="H40" s="1680">
        <f>OTCHET!H187</f>
        <v>0</v>
      </c>
      <c r="I40" s="1680">
        <f>OTCHET!I187</f>
        <v>0</v>
      </c>
      <c r="J40" s="1681">
        <f>OTCHET!J187</f>
        <v>616371</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433754</v>
      </c>
      <c r="G41" s="1694">
        <f>OTCHET!G190</f>
        <v>412655</v>
      </c>
      <c r="H41" s="1684">
        <f>OTCHET!H190</f>
        <v>0</v>
      </c>
      <c r="I41" s="1684">
        <f>OTCHET!I190</f>
        <v>0</v>
      </c>
      <c r="J41" s="1685">
        <f>OTCHET!J190</f>
        <v>21099</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2156225</v>
      </c>
      <c r="G42" s="1695">
        <f>+OTCHET!G196+OTCHET!G204</f>
        <v>0</v>
      </c>
      <c r="H42" s="1688">
        <f>+OTCHET!H196+OTCHET!H204</f>
        <v>0</v>
      </c>
      <c r="I42" s="1688">
        <f>+OTCHET!I196+OTCHET!I204</f>
        <v>0</v>
      </c>
      <c r="J42" s="1689">
        <f>+OTCHET!J196+OTCHET!J204</f>
        <v>2156225</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2138654</v>
      </c>
      <c r="G43" s="754">
        <f>+OTCHET!G205+OTCHET!G223+OTCHET!G274</f>
        <v>2081662</v>
      </c>
      <c r="H43" s="755">
        <f>+OTCHET!H205+OTCHET!H223+OTCHET!H274</f>
        <v>0</v>
      </c>
      <c r="I43" s="755">
        <f>+OTCHET!I205+OTCHET!I223+OTCHET!I274</f>
        <v>56595</v>
      </c>
      <c r="J43" s="756">
        <f>+OTCHET!J205+OTCHET!J223+OTCHET!J274</f>
        <v>397</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37088751</v>
      </c>
      <c r="G48" s="733">
        <f>+OTCHET!G268+OTCHET!G272+OTCHET!G273</f>
        <v>35499736</v>
      </c>
      <c r="H48" s="734">
        <f>+OTCHET!H268+OTCHET!H272+OTCHET!H273</f>
        <v>0</v>
      </c>
      <c r="I48" s="734">
        <f>+OTCHET!I268+OTCHET!I272+OTCHET!I273</f>
        <v>0</v>
      </c>
      <c r="J48" s="735">
        <f>+OTCHET!J268+OTCHET!J272+OTCHET!J273</f>
        <v>1589015</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5429</v>
      </c>
      <c r="G49" s="736">
        <f>OTCHET!G278+OTCHET!G279+OTCHET!G287+OTCHET!G290</f>
        <v>5429</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48806102</v>
      </c>
      <c r="G56" s="766">
        <f t="shared" si="5"/>
        <v>43778318</v>
      </c>
      <c r="H56" s="767">
        <f t="shared" si="5"/>
        <v>0</v>
      </c>
      <c r="I56" s="648">
        <f t="shared" si="5"/>
        <v>0</v>
      </c>
      <c r="J56" s="768">
        <f t="shared" si="5"/>
        <v>5027784</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45827172</v>
      </c>
      <c r="G57" s="769">
        <f>+OTCHET!G364+OTCHET!G378+OTCHET!G391</f>
        <v>45827172</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-2048142</v>
      </c>
      <c r="G58" s="772">
        <f>+OTCHET!G386+OTCHET!G394+OTCHET!G399+OTCHET!G402+OTCHET!G405+OTCHET!G408+OTCHET!G409+OTCHET!G412+OTCHET!G425+OTCHET!G426+OTCHET!G427+OTCHET!G428+OTCHET!G429</f>
        <v>-2048854</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712</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5027072</v>
      </c>
      <c r="G62" s="748">
        <f>OTCHET!G415</f>
        <v>0</v>
      </c>
      <c r="H62" s="749">
        <f>OTCHET!H415</f>
        <v>0</v>
      </c>
      <c r="I62" s="749">
        <f>OTCHET!I415</f>
        <v>0</v>
      </c>
      <c r="J62" s="750">
        <f>OTCHET!J415</f>
        <v>5027072</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543535</v>
      </c>
      <c r="G64" s="784">
        <f t="shared" si="6"/>
        <v>-27331</v>
      </c>
      <c r="H64" s="785">
        <f t="shared" si="6"/>
        <v>0</v>
      </c>
      <c r="I64" s="785">
        <f t="shared" si="6"/>
        <v>-56595</v>
      </c>
      <c r="J64" s="786">
        <f t="shared" si="6"/>
        <v>627461</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-543535</v>
      </c>
      <c r="G66" s="787">
        <f t="shared" ref="G66:L66" si="8">SUM(+G68+G76+G77+G84+G85+G86+G89+G90+G91+G92+G93+G94+G95)</f>
        <v>27331</v>
      </c>
      <c r="H66" s="788">
        <f>SUM(+H68+H76+H77+H84+H85+H86+H89+H90+H91+H92+H93+H94+H95)</f>
        <v>0</v>
      </c>
      <c r="I66" s="788">
        <f>SUM(+I68+I76+I77+I84+I85+I86+I89+I90+I91+I92+I93+I94+I95)</f>
        <v>56595</v>
      </c>
      <c r="J66" s="789">
        <f>SUM(+J68+J76+J77+J84+J85+J86+J89+J90+J91+J92+J93+J94+J95)</f>
        <v>-627461</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29545</v>
      </c>
      <c r="G77" s="775">
        <f t="shared" ref="G77:M77" si="10">SUM(G78:G83)</f>
        <v>13497</v>
      </c>
      <c r="H77" s="776">
        <f>SUM(H78:H83)</f>
        <v>0</v>
      </c>
      <c r="I77" s="776">
        <f>SUM(I78:I83)</f>
        <v>0</v>
      </c>
      <c r="J77" s="777">
        <f>SUM(J78:J83)</f>
        <v>16048</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29545</v>
      </c>
      <c r="G79" s="796">
        <f>+OTCHET!G470+OTCHET!G473</f>
        <v>13497</v>
      </c>
      <c r="H79" s="797">
        <f>+OTCHET!H470+OTCHET!H473</f>
        <v>0</v>
      </c>
      <c r="I79" s="797">
        <f>+OTCHET!I470+OTCHET!I473</f>
        <v>0</v>
      </c>
      <c r="J79" s="798">
        <f>+OTCHET!J470+OTCHET!J473</f>
        <v>16048</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-31</v>
      </c>
      <c r="G86" s="775">
        <f t="shared" ref="G86:M86" si="11">+G87+G88</f>
        <v>-166</v>
      </c>
      <c r="H86" s="776">
        <f>+H87+H88</f>
        <v>0</v>
      </c>
      <c r="I86" s="776">
        <f>+I87+I88</f>
        <v>0</v>
      </c>
      <c r="J86" s="777">
        <f>+J87+J88</f>
        <v>135</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-31</v>
      </c>
      <c r="G88" s="799">
        <f>+OTCHET!G524+OTCHET!G527+OTCHET!G547</f>
        <v>-166</v>
      </c>
      <c r="H88" s="800">
        <f>+OTCHET!H524+OTCHET!H527+OTCHET!H547</f>
        <v>0</v>
      </c>
      <c r="I88" s="800">
        <f>+OTCHET!I524+OTCHET!I527+OTCHET!I547</f>
        <v>0</v>
      </c>
      <c r="J88" s="801">
        <f>+OTCHET!J524+OTCHET!J527+OTCHET!J547</f>
        <v>135</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-565290</v>
      </c>
      <c r="G89" s="769">
        <f>OTCHET!G534</f>
        <v>78354</v>
      </c>
      <c r="H89" s="770">
        <f>OTCHET!H534</f>
        <v>0</v>
      </c>
      <c r="I89" s="770">
        <f>OTCHET!I534</f>
        <v>0</v>
      </c>
      <c r="J89" s="771">
        <f>OTCHET!J534</f>
        <v>-643644</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-7759</v>
      </c>
      <c r="G91" s="736">
        <f>+OTCHET!G576+OTCHET!G577+OTCHET!G578+OTCHET!G579+OTCHET!G580+OTCHET!G581+OTCHET!G582</f>
        <v>-2327</v>
      </c>
      <c r="H91" s="737">
        <f>+OTCHET!H576+OTCHET!H577+OTCHET!H578+OTCHET!H579+OTCHET!H580+OTCHET!H581+OTCHET!H582</f>
        <v>0</v>
      </c>
      <c r="I91" s="737">
        <f>+OTCHET!I576+OTCHET!I577+OTCHET!I578+OTCHET!I579+OTCHET!I580+OTCHET!I581+OTCHET!I582</f>
        <v>-5432</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-62027</v>
      </c>
      <c r="H95" s="716">
        <f>OTCHET!H594</f>
        <v>0</v>
      </c>
      <c r="I95" s="716">
        <f>OTCHET!I594</f>
        <v>62027</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46120</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f>+OTCHET!D606</f>
        <v>0</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f>+OTCHET!G603</f>
        <v>0</v>
      </c>
      <c r="F114" s="1944"/>
      <c r="G114" s="1114"/>
      <c r="H114" s="567"/>
      <c r="I114" s="1944">
        <f>+OTCHET!G606</f>
        <v>0</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view="pageBreakPreview" topLeftCell="B569" zoomScale="75"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10" t="str">
        <f>VLOOKUP(E15,SMETKA,2,FALSE)</f>
        <v>ОТЧЕТНИ ДАННИ ПО ЕБК ЗА ИЗПЪЛНЕНИЕТО НА БЮДЖЕТА</v>
      </c>
      <c r="C7" s="2011"/>
      <c r="D7" s="2011"/>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12" t="s">
        <v>2188</v>
      </c>
      <c r="C9" s="2013"/>
      <c r="D9" s="2014"/>
      <c r="E9" s="836">
        <v>46023</v>
      </c>
      <c r="F9" s="837">
        <v>46112</v>
      </c>
      <c r="G9" s="69"/>
      <c r="H9" s="1629"/>
      <c r="I9" s="2049"/>
      <c r="J9" s="2050"/>
      <c r="K9" s="4">
        <v>1</v>
      </c>
      <c r="L9" s="210"/>
    </row>
    <row r="10" spans="1:12" ht="15.75" customHeight="1">
      <c r="A10" s="45"/>
      <c r="B10" s="62" t="s">
        <v>1222</v>
      </c>
      <c r="C10" s="45"/>
      <c r="D10" s="60"/>
      <c r="E10" s="69"/>
      <c r="F10" s="69"/>
      <c r="G10" s="69"/>
      <c r="H10" s="830"/>
      <c r="I10" s="2051" t="s">
        <v>1501</v>
      </c>
      <c r="J10" s="2051"/>
      <c r="K10" s="4">
        <v>1</v>
      </c>
      <c r="L10" s="210"/>
    </row>
    <row r="11" spans="1:12" ht="15.75" customHeight="1">
      <c r="A11" s="45"/>
      <c r="B11" s="62"/>
      <c r="C11" s="45"/>
      <c r="D11" s="60"/>
      <c r="E11" s="62"/>
      <c r="F11" s="45"/>
      <c r="G11" s="69"/>
      <c r="H11" s="830"/>
      <c r="I11" s="2052"/>
      <c r="J11" s="2052"/>
      <c r="K11" s="4">
        <v>1</v>
      </c>
      <c r="L11" s="210"/>
    </row>
    <row r="12" spans="1:12" ht="15.75" customHeight="1">
      <c r="B12" s="2015" t="str">
        <f>VLOOKUP(F12,PRBK,2,FALSE)</f>
        <v>Държавен фонд "Земеделие"</v>
      </c>
      <c r="C12" s="2016"/>
      <c r="D12" s="2017"/>
      <c r="E12" s="1280" t="s">
        <v>1318</v>
      </c>
      <c r="F12" s="1662" t="s">
        <v>1643</v>
      </c>
      <c r="G12" s="69"/>
      <c r="H12" s="830"/>
      <c r="I12" s="2052"/>
      <c r="J12" s="2052"/>
      <c r="K12" s="4">
        <v>1</v>
      </c>
      <c r="L12" s="210"/>
    </row>
    <row r="13" spans="1:12" ht="15.75" customHeight="1">
      <c r="B13" s="131" t="s">
        <v>1221</v>
      </c>
      <c r="C13" s="45"/>
      <c r="D13" s="60"/>
      <c r="E13" s="912"/>
      <c r="F13" s="830"/>
      <c r="G13" s="1987" t="s">
        <v>2184</v>
      </c>
      <c r="H13" s="1996"/>
      <c r="I13" s="1996"/>
      <c r="J13" s="1997"/>
      <c r="K13" s="4">
        <v>1</v>
      </c>
      <c r="L13" s="210"/>
    </row>
    <row r="14" spans="1:12" ht="15.75" customHeight="1">
      <c r="B14" s="62"/>
      <c r="C14" s="45"/>
      <c r="D14" s="60"/>
      <c r="E14" s="912"/>
      <c r="F14" s="830"/>
      <c r="G14" s="1998"/>
      <c r="H14" s="1999"/>
      <c r="I14" s="1999"/>
      <c r="J14" s="2000"/>
      <c r="K14" s="4">
        <v>1</v>
      </c>
      <c r="L14" s="210"/>
    </row>
    <row r="15" spans="1:12" ht="15.75" customHeight="1">
      <c r="B15" s="62"/>
      <c r="C15" s="45"/>
      <c r="D15" s="913" t="s">
        <v>1308</v>
      </c>
      <c r="E15" s="1041">
        <v>0</v>
      </c>
      <c r="F15" s="1264" t="str">
        <f>+IF(+E15=0,"БЮДЖЕТ",+IF(+E15=98,"СЕС - КСФ",+IF(+E15=42,"СЕС - РА",+IF(+E15=96,"СЕС - ДЕС",+IF(+E15=97,"СЕС - ДМП",+IF(+E15=33,"Чужди средства"))))))</f>
        <v>БЮДЖЕТ</v>
      </c>
      <c r="G15" s="1998"/>
      <c r="H15" s="1999"/>
      <c r="I15" s="1999"/>
      <c r="J15" s="2000"/>
      <c r="K15" s="4">
        <v>1</v>
      </c>
      <c r="L15" s="210"/>
    </row>
    <row r="16" spans="1:12" ht="15.75" customHeight="1">
      <c r="A16" s="5"/>
      <c r="B16" s="70"/>
      <c r="C16" s="70"/>
      <c r="D16" s="70"/>
      <c r="E16" s="71"/>
      <c r="F16" s="69"/>
      <c r="G16" s="1998"/>
      <c r="H16" s="1999"/>
      <c r="I16" s="1999"/>
      <c r="J16" s="2000"/>
      <c r="K16" s="4">
        <v>1</v>
      </c>
      <c r="L16" s="210"/>
    </row>
    <row r="17" spans="1:26" ht="15.75" customHeight="1">
      <c r="A17" s="5"/>
      <c r="B17" s="45"/>
      <c r="C17" s="59"/>
      <c r="D17" s="831"/>
      <c r="E17" s="831"/>
      <c r="F17" s="831"/>
      <c r="G17" s="2001"/>
      <c r="H17" s="2002"/>
      <c r="I17" s="2002"/>
      <c r="J17" s="2003"/>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18" t="s">
        <v>710</v>
      </c>
      <c r="D22" s="2019"/>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04" t="s">
        <v>711</v>
      </c>
      <c r="D28" s="2005"/>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04" t="s">
        <v>716</v>
      </c>
      <c r="D33" s="2005"/>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04" t="s">
        <v>1182</v>
      </c>
      <c r="D39" s="2005"/>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v>0</v>
      </c>
      <c r="F71" s="376">
        <f t="shared" si="11"/>
        <v>0</v>
      </c>
      <c r="G71" s="307">
        <v>0</v>
      </c>
      <c r="H71" s="308">
        <v>0</v>
      </c>
      <c r="I71" s="308">
        <v>0</v>
      </c>
      <c r="J71" s="309">
        <v>0</v>
      </c>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customHeight="1">
      <c r="A74" s="237">
        <v>265</v>
      </c>
      <c r="B74" s="74">
        <v>2400</v>
      </c>
      <c r="C74" s="75" t="s">
        <v>748</v>
      </c>
      <c r="D74" s="76"/>
      <c r="E74" s="78">
        <f t="shared" ref="E74:J74" si="12">SUM(E75:E89)</f>
        <v>0</v>
      </c>
      <c r="F74" s="78">
        <f t="shared" si="12"/>
        <v>4076</v>
      </c>
      <c r="G74" s="362">
        <f t="shared" si="12"/>
        <v>4076</v>
      </c>
      <c r="H74" s="363">
        <f t="shared" si="12"/>
        <v>0</v>
      </c>
      <c r="I74" s="364">
        <f t="shared" si="12"/>
        <v>0</v>
      </c>
      <c r="J74" s="365">
        <f t="shared" si="12"/>
        <v>0</v>
      </c>
      <c r="K74" s="1288">
        <f t="shared" si="1"/>
        <v>1</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customHeight="1">
      <c r="A78" s="236">
        <v>290</v>
      </c>
      <c r="B78" s="46"/>
      <c r="C78" s="49">
        <v>2405</v>
      </c>
      <c r="D78" s="84" t="s">
        <v>752</v>
      </c>
      <c r="E78" s="371">
        <v>0</v>
      </c>
      <c r="F78" s="372">
        <f t="shared" si="13"/>
        <v>1414</v>
      </c>
      <c r="G78" s="298">
        <v>1414</v>
      </c>
      <c r="H78" s="299">
        <v>0</v>
      </c>
      <c r="I78" s="299">
        <v>0</v>
      </c>
      <c r="J78" s="300">
        <v>0</v>
      </c>
      <c r="K78" s="1288">
        <f t="shared" si="1"/>
        <v>1</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v>0</v>
      </c>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v>0</v>
      </c>
      <c r="F82" s="372">
        <f t="shared" si="13"/>
        <v>0</v>
      </c>
      <c r="G82" s="298">
        <v>0</v>
      </c>
      <c r="H82" s="299">
        <v>0</v>
      </c>
      <c r="I82" s="299">
        <v>0</v>
      </c>
      <c r="J82" s="300">
        <v>0</v>
      </c>
      <c r="K82" s="1288" t="str">
        <f t="shared" si="1"/>
        <v/>
      </c>
      <c r="L82" s="233"/>
    </row>
    <row r="83" spans="1:26" ht="18.75" customHeight="1">
      <c r="A83" s="236">
        <v>315</v>
      </c>
      <c r="B83" s="46"/>
      <c r="C83" s="49">
        <v>2410</v>
      </c>
      <c r="D83" s="84" t="s">
        <v>757</v>
      </c>
      <c r="E83" s="371">
        <v>0</v>
      </c>
      <c r="F83" s="372">
        <f t="shared" si="13"/>
        <v>2662</v>
      </c>
      <c r="G83" s="298">
        <v>2662</v>
      </c>
      <c r="H83" s="299">
        <v>0</v>
      </c>
      <c r="I83" s="299">
        <v>0</v>
      </c>
      <c r="J83" s="300">
        <v>0</v>
      </c>
      <c r="K83" s="1288">
        <f t="shared" si="1"/>
        <v>1</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customHeight="1">
      <c r="A106" s="241">
        <v>445</v>
      </c>
      <c r="B106" s="74">
        <v>2800</v>
      </c>
      <c r="C106" s="75" t="s">
        <v>779</v>
      </c>
      <c r="D106" s="76"/>
      <c r="E106" s="78">
        <f>+E107+E108+E109</f>
        <v>0</v>
      </c>
      <c r="F106" s="78">
        <f>+F107+F108+F109</f>
        <v>41634</v>
      </c>
      <c r="G106" s="362">
        <f>+G107+G108+G109</f>
        <v>28281</v>
      </c>
      <c r="H106" s="363">
        <f>SUM(H107:H109)</f>
        <v>0</v>
      </c>
      <c r="I106" s="364">
        <f>+I107+I108+I109</f>
        <v>0</v>
      </c>
      <c r="J106" s="365">
        <f>SUM(J107:J109)</f>
        <v>13353</v>
      </c>
      <c r="K106" s="1288">
        <f t="shared" si="14"/>
        <v>1</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customHeight="1">
      <c r="A108" s="242">
        <v>455</v>
      </c>
      <c r="B108" s="46"/>
      <c r="C108" s="49">
        <v>2802</v>
      </c>
      <c r="D108" s="89" t="s">
        <v>781</v>
      </c>
      <c r="E108" s="371"/>
      <c r="F108" s="372">
        <f>G108+H108+I108+J108</f>
        <v>41634</v>
      </c>
      <c r="G108" s="298">
        <v>28281</v>
      </c>
      <c r="H108" s="299">
        <v>0</v>
      </c>
      <c r="I108" s="299">
        <v>0</v>
      </c>
      <c r="J108" s="300">
        <v>13353</v>
      </c>
      <c r="K108" s="1288">
        <f t="shared" si="14"/>
        <v>1</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customHeight="1">
      <c r="A110" s="241">
        <v>470</v>
      </c>
      <c r="B110" s="74">
        <v>3600</v>
      </c>
      <c r="C110" s="75" t="s">
        <v>1193</v>
      </c>
      <c r="D110" s="76"/>
      <c r="E110" s="78">
        <f t="shared" ref="E110:J110" si="18">SUM(E111:E118)</f>
        <v>0</v>
      </c>
      <c r="F110" s="78">
        <f t="shared" si="18"/>
        <v>172676</v>
      </c>
      <c r="G110" s="362">
        <f t="shared" si="18"/>
        <v>203245</v>
      </c>
      <c r="H110" s="363">
        <f t="shared" si="18"/>
        <v>0</v>
      </c>
      <c r="I110" s="364">
        <f t="shared" si="18"/>
        <v>0</v>
      </c>
      <c r="J110" s="365">
        <f t="shared" si="18"/>
        <v>-30569</v>
      </c>
      <c r="K110" s="1288">
        <f t="shared" si="14"/>
        <v>1</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v>0</v>
      </c>
      <c r="F111" s="370">
        <f t="shared" ref="F111:F118" si="19">G111+H111+I111+J111</f>
        <v>0</v>
      </c>
      <c r="G111" s="295">
        <v>0</v>
      </c>
      <c r="H111" s="296">
        <v>0</v>
      </c>
      <c r="I111" s="296">
        <v>0</v>
      </c>
      <c r="J111" s="297">
        <v>0</v>
      </c>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c r="H113" s="299"/>
      <c r="I113" s="299"/>
      <c r="J113" s="300"/>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v>0</v>
      </c>
      <c r="F115" s="372">
        <f t="shared" si="19"/>
        <v>0</v>
      </c>
      <c r="G115" s="298">
        <v>0</v>
      </c>
      <c r="H115" s="299">
        <v>0</v>
      </c>
      <c r="I115" s="299">
        <v>0</v>
      </c>
      <c r="J115" s="300">
        <v>0</v>
      </c>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v>0</v>
      </c>
      <c r="F116" s="372">
        <f t="shared" si="19"/>
        <v>0</v>
      </c>
      <c r="G116" s="298">
        <v>0</v>
      </c>
      <c r="H116" s="299">
        <v>0</v>
      </c>
      <c r="I116" s="299">
        <v>0</v>
      </c>
      <c r="J116" s="300">
        <v>0</v>
      </c>
      <c r="K116" s="1288" t="str">
        <f t="shared" si="14"/>
        <v/>
      </c>
      <c r="L116" s="233"/>
    </row>
    <row r="117" spans="1:26" ht="18.75" customHeight="1">
      <c r="A117" s="242"/>
      <c r="B117" s="46"/>
      <c r="C117" s="49">
        <v>3618</v>
      </c>
      <c r="D117" s="50" t="s">
        <v>1325</v>
      </c>
      <c r="E117" s="371">
        <v>0</v>
      </c>
      <c r="F117" s="372">
        <f t="shared" si="19"/>
        <v>-30569</v>
      </c>
      <c r="G117" s="298">
        <v>0</v>
      </c>
      <c r="H117" s="299">
        <v>0</v>
      </c>
      <c r="I117" s="299">
        <v>0</v>
      </c>
      <c r="J117" s="300">
        <v>-30569</v>
      </c>
      <c r="K117" s="1288">
        <f t="shared" si="14"/>
        <v>1</v>
      </c>
      <c r="L117" s="233"/>
    </row>
    <row r="118" spans="1:26" ht="18.75" customHeight="1">
      <c r="A118" s="242">
        <v>490</v>
      </c>
      <c r="B118" s="46"/>
      <c r="C118" s="72">
        <v>3619</v>
      </c>
      <c r="D118" s="93" t="s">
        <v>785</v>
      </c>
      <c r="E118" s="375">
        <v>0</v>
      </c>
      <c r="F118" s="376">
        <f t="shared" si="19"/>
        <v>203245</v>
      </c>
      <c r="G118" s="307">
        <v>203245</v>
      </c>
      <c r="H118" s="308">
        <v>0</v>
      </c>
      <c r="I118" s="308">
        <v>0</v>
      </c>
      <c r="J118" s="309">
        <v>0</v>
      </c>
      <c r="K118" s="1288">
        <f t="shared" si="14"/>
        <v>1</v>
      </c>
      <c r="L118" s="233"/>
    </row>
    <row r="119" spans="1:26" s="105" customFormat="1" ht="18.75" customHeight="1">
      <c r="A119" s="241">
        <v>495</v>
      </c>
      <c r="B119" s="74">
        <v>3700</v>
      </c>
      <c r="C119" s="75" t="s">
        <v>786</v>
      </c>
      <c r="D119" s="76"/>
      <c r="E119" s="78">
        <f t="shared" ref="E119:J119" si="20">SUM(E120:E122)</f>
        <v>0</v>
      </c>
      <c r="F119" s="78">
        <f t="shared" si="20"/>
        <v>-236</v>
      </c>
      <c r="G119" s="362">
        <f t="shared" si="20"/>
        <v>-236</v>
      </c>
      <c r="H119" s="363">
        <f t="shared" si="20"/>
        <v>0</v>
      </c>
      <c r="I119" s="364">
        <f t="shared" si="20"/>
        <v>0</v>
      </c>
      <c r="J119" s="365">
        <f t="shared" si="20"/>
        <v>0</v>
      </c>
      <c r="K119" s="1288">
        <f t="shared" si="14"/>
        <v>1</v>
      </c>
      <c r="L119" s="233"/>
      <c r="M119" s="1724"/>
      <c r="N119" s="103"/>
      <c r="O119" s="103"/>
      <c r="P119" s="103"/>
      <c r="Q119" s="103"/>
      <c r="R119" s="103"/>
      <c r="S119" s="103"/>
      <c r="T119" s="103"/>
      <c r="U119" s="103"/>
      <c r="V119" s="103"/>
      <c r="W119" s="103"/>
      <c r="X119" s="103"/>
      <c r="Y119" s="103"/>
      <c r="Z119" s="103"/>
    </row>
    <row r="120" spans="1:26" ht="18.75" customHeight="1">
      <c r="A120" s="242">
        <v>500</v>
      </c>
      <c r="B120" s="46"/>
      <c r="C120" s="47">
        <v>3701</v>
      </c>
      <c r="D120" s="48" t="s">
        <v>787</v>
      </c>
      <c r="E120" s="369">
        <v>0</v>
      </c>
      <c r="F120" s="370">
        <f>G120+H120+I120+J120</f>
        <v>-236</v>
      </c>
      <c r="G120" s="295">
        <v>-236</v>
      </c>
      <c r="H120" s="296">
        <v>0</v>
      </c>
      <c r="I120" s="296">
        <v>0</v>
      </c>
      <c r="J120" s="297">
        <v>0</v>
      </c>
      <c r="K120" s="1288">
        <f t="shared" si="14"/>
        <v>1</v>
      </c>
      <c r="L120" s="233"/>
    </row>
    <row r="121" spans="1:26" ht="18.75" hidden="1" customHeight="1">
      <c r="A121" s="242">
        <v>505</v>
      </c>
      <c r="B121" s="46"/>
      <c r="C121" s="49">
        <v>3702</v>
      </c>
      <c r="D121" s="50" t="s">
        <v>788</v>
      </c>
      <c r="E121" s="371">
        <v>0</v>
      </c>
      <c r="F121" s="372">
        <f>G121+H121+I121+J121</f>
        <v>0</v>
      </c>
      <c r="G121" s="298">
        <v>0</v>
      </c>
      <c r="H121" s="299">
        <v>0</v>
      </c>
      <c r="I121" s="299">
        <v>0</v>
      </c>
      <c r="J121" s="300">
        <v>0</v>
      </c>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c r="H122" s="308"/>
      <c r="I122" s="308"/>
      <c r="J122" s="309"/>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218150</v>
      </c>
      <c r="G167" s="366">
        <f t="shared" si="31"/>
        <v>235366</v>
      </c>
      <c r="H167" s="367">
        <f t="shared" si="31"/>
        <v>0</v>
      </c>
      <c r="I167" s="367">
        <f t="shared" si="31"/>
        <v>0</v>
      </c>
      <c r="J167" s="368">
        <f t="shared" si="31"/>
        <v>-17216</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63" t="str">
        <f>$B$7</f>
        <v>ОТЧЕТНИ ДАННИ ПО ЕБК ЗА ИЗПЪЛНЕНИЕТО НА БЮДЖЕТА</v>
      </c>
      <c r="C174" s="1964"/>
      <c r="D174" s="1964"/>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50" t="str">
        <f>$B$9</f>
        <v>ДЪРЖАВЕН ФОНД ЗЕМЕДЕЛИЕ</v>
      </c>
      <c r="C176" s="1951"/>
      <c r="D176" s="1952"/>
      <c r="E176" s="836">
        <f>$E$9</f>
        <v>46023</v>
      </c>
      <c r="F176" s="921">
        <f>$F$9</f>
        <v>46112</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2015" t="str">
        <f>$B$12</f>
        <v>Държавен фонд "Земеделие"</v>
      </c>
      <c r="C179" s="2016"/>
      <c r="D179" s="2017"/>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0</v>
      </c>
      <c r="F181" s="1258" t="str">
        <f>$F$15</f>
        <v>БЮДЖЕТ</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67" t="s">
        <v>481</v>
      </c>
      <c r="D187" s="1966"/>
      <c r="E187" s="214">
        <f t="shared" ref="E187:J187" si="32">SUMIF($B$613:$B$20149,$B187,E$613:E$20149)</f>
        <v>0</v>
      </c>
      <c r="F187" s="215">
        <f t="shared" si="32"/>
        <v>6657904</v>
      </c>
      <c r="G187" s="328">
        <f t="shared" si="32"/>
        <v>6041533</v>
      </c>
      <c r="H187" s="329">
        <f t="shared" si="32"/>
        <v>0</v>
      </c>
      <c r="I187" s="329">
        <f t="shared" si="32"/>
        <v>0</v>
      </c>
      <c r="J187" s="330">
        <f t="shared" si="32"/>
        <v>616371</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234366</v>
      </c>
      <c r="G188" s="331">
        <f t="shared" si="34"/>
        <v>189079</v>
      </c>
      <c r="H188" s="332">
        <f t="shared" si="34"/>
        <v>0</v>
      </c>
      <c r="I188" s="332">
        <f t="shared" si="34"/>
        <v>0</v>
      </c>
      <c r="J188" s="333">
        <f t="shared" si="34"/>
        <v>45287</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6423538</v>
      </c>
      <c r="G189" s="334">
        <f t="shared" si="34"/>
        <v>5852454</v>
      </c>
      <c r="H189" s="335">
        <f t="shared" si="34"/>
        <v>0</v>
      </c>
      <c r="I189" s="335">
        <f t="shared" si="34"/>
        <v>0</v>
      </c>
      <c r="J189" s="336">
        <f t="shared" si="34"/>
        <v>571084</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68" t="s">
        <v>484</v>
      </c>
      <c r="D190" s="1968"/>
      <c r="E190" s="214">
        <f t="shared" ref="E190:J190" si="35">SUMIF($B$613:$B$20149,$B190,E$613:E$20149)</f>
        <v>0</v>
      </c>
      <c r="F190" s="215">
        <f t="shared" si="35"/>
        <v>433754</v>
      </c>
      <c r="G190" s="328">
        <f t="shared" si="35"/>
        <v>412655</v>
      </c>
      <c r="H190" s="329">
        <f t="shared" si="35"/>
        <v>0</v>
      </c>
      <c r="I190" s="329">
        <f t="shared" si="35"/>
        <v>0</v>
      </c>
      <c r="J190" s="330">
        <f t="shared" si="35"/>
        <v>21099</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93106</v>
      </c>
      <c r="G191" s="331">
        <f t="shared" si="36"/>
        <v>73189</v>
      </c>
      <c r="H191" s="332">
        <f t="shared" si="36"/>
        <v>0</v>
      </c>
      <c r="I191" s="332">
        <f t="shared" si="36"/>
        <v>0</v>
      </c>
      <c r="J191" s="333">
        <f t="shared" si="36"/>
        <v>19917</v>
      </c>
      <c r="K191" s="1288">
        <f t="shared" si="33"/>
        <v>1</v>
      </c>
      <c r="L191" s="1119" t="s">
        <v>1268</v>
      </c>
    </row>
    <row r="192" spans="1:26" ht="18" customHeight="1">
      <c r="A192" s="8">
        <v>45</v>
      </c>
      <c r="B192" s="969"/>
      <c r="C192" s="970">
        <v>202</v>
      </c>
      <c r="D192" s="971" t="s">
        <v>486</v>
      </c>
      <c r="E192" s="372">
        <f t="shared" si="36"/>
        <v>0</v>
      </c>
      <c r="F192" s="380">
        <f t="shared" si="36"/>
        <v>13012</v>
      </c>
      <c r="G192" s="337">
        <f t="shared" si="36"/>
        <v>12036</v>
      </c>
      <c r="H192" s="338">
        <f t="shared" si="36"/>
        <v>0</v>
      </c>
      <c r="I192" s="338">
        <f t="shared" si="36"/>
        <v>0</v>
      </c>
      <c r="J192" s="339">
        <f t="shared" si="36"/>
        <v>976</v>
      </c>
      <c r="K192" s="1288">
        <f t="shared" si="33"/>
        <v>1</v>
      </c>
      <c r="L192" s="1119" t="s">
        <v>1269</v>
      </c>
      <c r="N192" s="105"/>
      <c r="O192" s="105"/>
      <c r="P192" s="105"/>
      <c r="Q192" s="105"/>
      <c r="R192" s="105"/>
      <c r="S192" s="105"/>
      <c r="T192" s="105"/>
      <c r="U192" s="105"/>
      <c r="V192" s="105"/>
      <c r="W192" s="105"/>
      <c r="X192" s="105"/>
      <c r="Y192" s="105"/>
      <c r="Z192" s="105"/>
    </row>
    <row r="193" spans="1:26">
      <c r="A193" s="8">
        <v>50</v>
      </c>
      <c r="B193" s="972"/>
      <c r="C193" s="970">
        <v>205</v>
      </c>
      <c r="D193" s="971" t="s">
        <v>838</v>
      </c>
      <c r="E193" s="372">
        <f t="shared" si="36"/>
        <v>0</v>
      </c>
      <c r="F193" s="380">
        <f t="shared" si="36"/>
        <v>202029</v>
      </c>
      <c r="G193" s="337">
        <f t="shared" si="36"/>
        <v>202043</v>
      </c>
      <c r="H193" s="338">
        <f t="shared" si="36"/>
        <v>0</v>
      </c>
      <c r="I193" s="338">
        <f t="shared" si="36"/>
        <v>0</v>
      </c>
      <c r="J193" s="339">
        <f t="shared" si="36"/>
        <v>-14</v>
      </c>
      <c r="K193" s="1288">
        <f t="shared" si="33"/>
        <v>1</v>
      </c>
      <c r="L193" s="1119" t="s">
        <v>1270</v>
      </c>
    </row>
    <row r="194" spans="1:26" ht="18" customHeight="1">
      <c r="A194" s="8">
        <v>55</v>
      </c>
      <c r="B194" s="972"/>
      <c r="C194" s="970">
        <v>208</v>
      </c>
      <c r="D194" s="973" t="s">
        <v>839</v>
      </c>
      <c r="E194" s="372">
        <f t="shared" si="36"/>
        <v>0</v>
      </c>
      <c r="F194" s="380">
        <f t="shared" si="36"/>
        <v>45551</v>
      </c>
      <c r="G194" s="337">
        <f t="shared" si="36"/>
        <v>45551</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80056</v>
      </c>
      <c r="G195" s="334">
        <f t="shared" si="36"/>
        <v>79836</v>
      </c>
      <c r="H195" s="335">
        <f t="shared" si="36"/>
        <v>0</v>
      </c>
      <c r="I195" s="335">
        <f t="shared" si="36"/>
        <v>0</v>
      </c>
      <c r="J195" s="336">
        <f t="shared" si="36"/>
        <v>220</v>
      </c>
      <c r="K195" s="1288">
        <f t="shared" si="33"/>
        <v>1</v>
      </c>
      <c r="L195" s="1119" t="s">
        <v>1272</v>
      </c>
    </row>
    <row r="196" spans="1:26" s="105" customFormat="1" ht="18.75" customHeight="1">
      <c r="A196" s="7">
        <v>65</v>
      </c>
      <c r="B196" s="962">
        <v>500</v>
      </c>
      <c r="C196" s="1969" t="s">
        <v>841</v>
      </c>
      <c r="D196" s="1969"/>
      <c r="E196" s="214">
        <f t="shared" ref="E196:J196" si="37">SUMIF($B$613:$B$20149,$B196,E$613:E$20149)</f>
        <v>0</v>
      </c>
      <c r="F196" s="215">
        <f t="shared" si="37"/>
        <v>2156225</v>
      </c>
      <c r="G196" s="328">
        <f t="shared" si="37"/>
        <v>0</v>
      </c>
      <c r="H196" s="329">
        <f t="shared" si="37"/>
        <v>0</v>
      </c>
      <c r="I196" s="329">
        <f t="shared" si="37"/>
        <v>0</v>
      </c>
      <c r="J196" s="330">
        <f t="shared" si="37"/>
        <v>2156225</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1306359</v>
      </c>
      <c r="G197" s="331">
        <f t="shared" si="38"/>
        <v>0</v>
      </c>
      <c r="H197" s="332">
        <f t="shared" si="38"/>
        <v>0</v>
      </c>
      <c r="I197" s="332">
        <f t="shared" si="38"/>
        <v>0</v>
      </c>
      <c r="J197" s="333">
        <f t="shared" si="38"/>
        <v>1306359</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529726</v>
      </c>
      <c r="G200" s="337">
        <f t="shared" si="38"/>
        <v>0</v>
      </c>
      <c r="H200" s="338">
        <f t="shared" si="38"/>
        <v>0</v>
      </c>
      <c r="I200" s="338">
        <f t="shared" si="38"/>
        <v>0</v>
      </c>
      <c r="J200" s="339">
        <f t="shared" si="38"/>
        <v>529726</v>
      </c>
      <c r="K200" s="1288">
        <f t="shared" si="33"/>
        <v>1</v>
      </c>
      <c r="L200" s="1119" t="s">
        <v>1275</v>
      </c>
    </row>
    <row r="201" spans="1:26" ht="18.75" customHeight="1">
      <c r="A201" s="8">
        <v>85</v>
      </c>
      <c r="B201" s="979"/>
      <c r="C201" s="977">
        <v>580</v>
      </c>
      <c r="D201" s="978" t="s">
        <v>845</v>
      </c>
      <c r="E201" s="372">
        <f t="shared" si="38"/>
        <v>0</v>
      </c>
      <c r="F201" s="380">
        <f t="shared" si="38"/>
        <v>320140</v>
      </c>
      <c r="G201" s="337">
        <f t="shared" si="38"/>
        <v>0</v>
      </c>
      <c r="H201" s="338">
        <f t="shared" si="38"/>
        <v>0</v>
      </c>
      <c r="I201" s="338">
        <f t="shared" si="38"/>
        <v>0</v>
      </c>
      <c r="J201" s="339">
        <f t="shared" si="38"/>
        <v>320140</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70" t="s">
        <v>847</v>
      </c>
      <c r="D204" s="1971"/>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customHeight="1">
      <c r="A205" s="7">
        <v>125</v>
      </c>
      <c r="B205" s="962">
        <v>1000</v>
      </c>
      <c r="C205" s="1968" t="s">
        <v>848</v>
      </c>
      <c r="D205" s="1968"/>
      <c r="E205" s="216">
        <f t="shared" si="39"/>
        <v>0</v>
      </c>
      <c r="F205" s="217">
        <f t="shared" si="39"/>
        <v>2050685</v>
      </c>
      <c r="G205" s="328">
        <f t="shared" si="39"/>
        <v>1993435</v>
      </c>
      <c r="H205" s="329">
        <f t="shared" si="39"/>
        <v>0</v>
      </c>
      <c r="I205" s="329">
        <f t="shared" si="39"/>
        <v>56585</v>
      </c>
      <c r="J205" s="330">
        <f t="shared" si="39"/>
        <v>665</v>
      </c>
      <c r="K205" s="1288">
        <f t="shared" si="33"/>
        <v>1</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customHeight="1">
      <c r="A210" s="8">
        <v>150</v>
      </c>
      <c r="B210" s="969"/>
      <c r="C210" s="970">
        <v>1015</v>
      </c>
      <c r="D210" s="971" t="s">
        <v>853</v>
      </c>
      <c r="E210" s="372">
        <f t="shared" si="40"/>
        <v>0</v>
      </c>
      <c r="F210" s="380">
        <f t="shared" si="40"/>
        <v>67904</v>
      </c>
      <c r="G210" s="337">
        <f t="shared" si="40"/>
        <v>63839</v>
      </c>
      <c r="H210" s="338">
        <f t="shared" si="40"/>
        <v>0</v>
      </c>
      <c r="I210" s="338">
        <f t="shared" si="40"/>
        <v>4065</v>
      </c>
      <c r="J210" s="339">
        <f t="shared" si="40"/>
        <v>0</v>
      </c>
      <c r="K210" s="1288">
        <f t="shared" si="33"/>
        <v>1</v>
      </c>
      <c r="L210" s="1119" t="s">
        <v>1280</v>
      </c>
    </row>
    <row r="211" spans="1:26" ht="18.75" customHeight="1">
      <c r="A211" s="8">
        <v>155</v>
      </c>
      <c r="B211" s="969"/>
      <c r="C211" s="984">
        <v>1016</v>
      </c>
      <c r="D211" s="985" t="s">
        <v>854</v>
      </c>
      <c r="E211" s="374">
        <f t="shared" si="40"/>
        <v>0</v>
      </c>
      <c r="F211" s="381">
        <f t="shared" si="40"/>
        <v>309496</v>
      </c>
      <c r="G211" s="340">
        <f t="shared" si="40"/>
        <v>309260</v>
      </c>
      <c r="H211" s="341">
        <f t="shared" si="40"/>
        <v>0</v>
      </c>
      <c r="I211" s="341">
        <f t="shared" si="40"/>
        <v>236</v>
      </c>
      <c r="J211" s="342">
        <f t="shared" si="40"/>
        <v>0</v>
      </c>
      <c r="K211" s="1288">
        <f t="shared" si="33"/>
        <v>1</v>
      </c>
      <c r="L211" s="1119" t="s">
        <v>1277</v>
      </c>
    </row>
    <row r="212" spans="1:26" ht="18.75" customHeight="1">
      <c r="A212" s="8">
        <v>160</v>
      </c>
      <c r="B212" s="963"/>
      <c r="C212" s="986">
        <v>1020</v>
      </c>
      <c r="D212" s="987" t="s">
        <v>855</v>
      </c>
      <c r="E212" s="382">
        <f t="shared" si="40"/>
        <v>0</v>
      </c>
      <c r="F212" s="383">
        <f t="shared" si="40"/>
        <v>1411102</v>
      </c>
      <c r="G212" s="343">
        <f t="shared" si="40"/>
        <v>1410185</v>
      </c>
      <c r="H212" s="344">
        <f t="shared" si="40"/>
        <v>0</v>
      </c>
      <c r="I212" s="344">
        <f t="shared" si="40"/>
        <v>243</v>
      </c>
      <c r="J212" s="345">
        <f t="shared" si="40"/>
        <v>674</v>
      </c>
      <c r="K212" s="1288">
        <f t="shared" si="33"/>
        <v>1</v>
      </c>
      <c r="L212" s="1119" t="s">
        <v>1281</v>
      </c>
    </row>
    <row r="213" spans="1:26" ht="18.75" customHeight="1">
      <c r="A213" s="8">
        <v>165</v>
      </c>
      <c r="B213" s="969"/>
      <c r="C213" s="988">
        <v>1030</v>
      </c>
      <c r="D213" s="989" t="s">
        <v>856</v>
      </c>
      <c r="E213" s="384">
        <f t="shared" si="40"/>
        <v>0</v>
      </c>
      <c r="F213" s="385">
        <f t="shared" si="40"/>
        <v>48399</v>
      </c>
      <c r="G213" s="346">
        <f t="shared" si="40"/>
        <v>48399</v>
      </c>
      <c r="H213" s="347">
        <f t="shared" si="40"/>
        <v>0</v>
      </c>
      <c r="I213" s="347">
        <f t="shared" si="40"/>
        <v>0</v>
      </c>
      <c r="J213" s="348">
        <f t="shared" si="40"/>
        <v>0</v>
      </c>
      <c r="K213" s="1288">
        <f t="shared" si="33"/>
        <v>1</v>
      </c>
      <c r="L213" s="1120" t="s">
        <v>1270</v>
      </c>
    </row>
    <row r="214" spans="1:26" ht="18.75" customHeight="1">
      <c r="A214" s="8">
        <v>175</v>
      </c>
      <c r="B214" s="969"/>
      <c r="C214" s="986">
        <v>1051</v>
      </c>
      <c r="D214" s="990" t="s">
        <v>857</v>
      </c>
      <c r="E214" s="382">
        <f t="shared" si="40"/>
        <v>0</v>
      </c>
      <c r="F214" s="383">
        <f t="shared" si="40"/>
        <v>50201</v>
      </c>
      <c r="G214" s="343">
        <f t="shared" si="40"/>
        <v>0</v>
      </c>
      <c r="H214" s="344">
        <f t="shared" si="40"/>
        <v>0</v>
      </c>
      <c r="I214" s="344">
        <f t="shared" si="40"/>
        <v>50201</v>
      </c>
      <c r="J214" s="345">
        <f t="shared" si="40"/>
        <v>0</v>
      </c>
      <c r="K214" s="1288">
        <f t="shared" si="33"/>
        <v>1</v>
      </c>
      <c r="L214" s="1120"/>
    </row>
    <row r="215" spans="1:26" ht="18.75" customHeight="1">
      <c r="A215" s="8">
        <v>180</v>
      </c>
      <c r="B215" s="969"/>
      <c r="C215" s="970">
        <v>1052</v>
      </c>
      <c r="D215" s="971" t="s">
        <v>858</v>
      </c>
      <c r="E215" s="372">
        <f t="shared" si="40"/>
        <v>0</v>
      </c>
      <c r="F215" s="380">
        <f t="shared" si="40"/>
        <v>5757</v>
      </c>
      <c r="G215" s="337">
        <f t="shared" si="40"/>
        <v>3917</v>
      </c>
      <c r="H215" s="338">
        <f t="shared" si="40"/>
        <v>0</v>
      </c>
      <c r="I215" s="338">
        <f t="shared" si="40"/>
        <v>1840</v>
      </c>
      <c r="J215" s="339">
        <f t="shared" si="40"/>
        <v>0</v>
      </c>
      <c r="K215" s="1288">
        <f t="shared" si="33"/>
        <v>1</v>
      </c>
      <c r="L215" s="1120"/>
    </row>
    <row r="216" spans="1:26" ht="18.75" customHeight="1">
      <c r="A216" s="8">
        <v>185</v>
      </c>
      <c r="B216" s="969"/>
      <c r="C216" s="988">
        <v>1053</v>
      </c>
      <c r="D216" s="989" t="s">
        <v>1211</v>
      </c>
      <c r="E216" s="384">
        <f t="shared" ref="E216:J222" si="41">SUMIF($C$613:$C$20149,$C216,E$613:E$20149)</f>
        <v>0</v>
      </c>
      <c r="F216" s="385">
        <f t="shared" si="41"/>
        <v>4800</v>
      </c>
      <c r="G216" s="346">
        <f t="shared" si="41"/>
        <v>4800</v>
      </c>
      <c r="H216" s="347">
        <f t="shared" si="41"/>
        <v>0</v>
      </c>
      <c r="I216" s="347">
        <f t="shared" si="41"/>
        <v>0</v>
      </c>
      <c r="J216" s="348">
        <f t="shared" si="41"/>
        <v>0</v>
      </c>
      <c r="K216" s="1288">
        <f t="shared" si="33"/>
        <v>1</v>
      </c>
      <c r="L216" s="1119" t="s">
        <v>1265</v>
      </c>
    </row>
    <row r="217" spans="1:26" ht="18.75" customHeight="1">
      <c r="A217" s="8">
        <v>190</v>
      </c>
      <c r="B217" s="969"/>
      <c r="C217" s="986">
        <v>1062</v>
      </c>
      <c r="D217" s="987" t="s">
        <v>859</v>
      </c>
      <c r="E217" s="382">
        <f t="shared" si="41"/>
        <v>0</v>
      </c>
      <c r="F217" s="383">
        <f t="shared" si="41"/>
        <v>24534</v>
      </c>
      <c r="G217" s="343">
        <f t="shared" si="41"/>
        <v>24534</v>
      </c>
      <c r="H217" s="344">
        <f t="shared" si="41"/>
        <v>0</v>
      </c>
      <c r="I217" s="344">
        <f t="shared" si="41"/>
        <v>0</v>
      </c>
      <c r="J217" s="345">
        <f t="shared" si="41"/>
        <v>0</v>
      </c>
      <c r="K217" s="1288">
        <f t="shared" si="33"/>
        <v>1</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customHeight="1">
      <c r="A219" s="8">
        <v>200</v>
      </c>
      <c r="B219" s="969"/>
      <c r="C219" s="992">
        <v>1069</v>
      </c>
      <c r="D219" s="993" t="s">
        <v>860</v>
      </c>
      <c r="E219" s="386">
        <f t="shared" si="41"/>
        <v>0</v>
      </c>
      <c r="F219" s="387">
        <f t="shared" si="41"/>
        <v>15</v>
      </c>
      <c r="G219" s="349">
        <f t="shared" si="41"/>
        <v>15</v>
      </c>
      <c r="H219" s="350">
        <f t="shared" si="41"/>
        <v>0</v>
      </c>
      <c r="I219" s="350">
        <f t="shared" si="41"/>
        <v>0</v>
      </c>
      <c r="J219" s="351">
        <f t="shared" si="41"/>
        <v>0</v>
      </c>
      <c r="K219" s="1288">
        <f t="shared" si="33"/>
        <v>1</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customHeight="1">
      <c r="A221" s="8">
        <v>210</v>
      </c>
      <c r="B221" s="969"/>
      <c r="C221" s="970">
        <v>1092</v>
      </c>
      <c r="D221" s="971" t="s">
        <v>994</v>
      </c>
      <c r="E221" s="372">
        <f t="shared" si="41"/>
        <v>0</v>
      </c>
      <c r="F221" s="380">
        <f t="shared" si="41"/>
        <v>128477</v>
      </c>
      <c r="G221" s="337">
        <f t="shared" si="41"/>
        <v>128486</v>
      </c>
      <c r="H221" s="338">
        <f t="shared" si="41"/>
        <v>0</v>
      </c>
      <c r="I221" s="338">
        <f t="shared" si="41"/>
        <v>0</v>
      </c>
      <c r="J221" s="339">
        <f t="shared" si="41"/>
        <v>-9</v>
      </c>
      <c r="K221" s="1288">
        <f t="shared" si="33"/>
        <v>1</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customHeight="1">
      <c r="A223" s="7">
        <v>220</v>
      </c>
      <c r="B223" s="962">
        <v>1900</v>
      </c>
      <c r="C223" s="1958" t="s">
        <v>558</v>
      </c>
      <c r="D223" s="1958"/>
      <c r="E223" s="216">
        <f t="shared" ref="E223:J223" si="42">SUMIF($B$613:$B$20149,$B223,E$613:E$20149)</f>
        <v>0</v>
      </c>
      <c r="F223" s="217">
        <f t="shared" si="42"/>
        <v>87129</v>
      </c>
      <c r="G223" s="328">
        <f t="shared" si="42"/>
        <v>87387</v>
      </c>
      <c r="H223" s="329">
        <f t="shared" si="42"/>
        <v>0</v>
      </c>
      <c r="I223" s="329">
        <f t="shared" si="42"/>
        <v>10</v>
      </c>
      <c r="J223" s="330">
        <f t="shared" si="42"/>
        <v>-268</v>
      </c>
      <c r="K223" s="1288">
        <f t="shared" si="33"/>
        <v>1</v>
      </c>
      <c r="L223" s="1119" t="s">
        <v>1272</v>
      </c>
      <c r="M223" s="1724"/>
      <c r="N223" s="103"/>
      <c r="O223" s="103"/>
      <c r="P223" s="103"/>
      <c r="Q223" s="103"/>
      <c r="R223" s="103"/>
      <c r="S223" s="103"/>
      <c r="T223" s="103"/>
      <c r="U223" s="103"/>
      <c r="V223" s="103"/>
      <c r="W223" s="103"/>
      <c r="X223" s="103"/>
      <c r="Y223" s="103"/>
      <c r="Z223" s="103"/>
    </row>
    <row r="224" spans="1:26" ht="18.75" customHeight="1">
      <c r="A224" s="8">
        <v>225</v>
      </c>
      <c r="B224" s="969"/>
      <c r="C224" s="964">
        <v>1901</v>
      </c>
      <c r="D224" s="995" t="s">
        <v>1214</v>
      </c>
      <c r="E224" s="370">
        <f t="shared" ref="E224:J226" si="43">SUMIF($C$613:$C$20149,$C224,E$613:E$20149)</f>
        <v>0</v>
      </c>
      <c r="F224" s="378">
        <f t="shared" si="43"/>
        <v>64047</v>
      </c>
      <c r="G224" s="331">
        <f t="shared" si="43"/>
        <v>64305</v>
      </c>
      <c r="H224" s="332">
        <f t="shared" si="43"/>
        <v>0</v>
      </c>
      <c r="I224" s="332">
        <f t="shared" si="43"/>
        <v>10</v>
      </c>
      <c r="J224" s="333">
        <f t="shared" si="43"/>
        <v>-268</v>
      </c>
      <c r="K224" s="1288">
        <f t="shared" si="33"/>
        <v>1</v>
      </c>
      <c r="L224" s="1119" t="s">
        <v>1273</v>
      </c>
    </row>
    <row r="225" spans="1:26" ht="18.75" customHeight="1">
      <c r="A225" s="8">
        <v>230</v>
      </c>
      <c r="B225" s="996"/>
      <c r="C225" s="970">
        <v>1981</v>
      </c>
      <c r="D225" s="997" t="s">
        <v>1215</v>
      </c>
      <c r="E225" s="372">
        <f t="shared" si="43"/>
        <v>0</v>
      </c>
      <c r="F225" s="380">
        <f t="shared" si="43"/>
        <v>23082</v>
      </c>
      <c r="G225" s="337">
        <f t="shared" si="43"/>
        <v>23082</v>
      </c>
      <c r="H225" s="338">
        <f t="shared" si="43"/>
        <v>0</v>
      </c>
      <c r="I225" s="338">
        <f t="shared" si="43"/>
        <v>0</v>
      </c>
      <c r="J225" s="339">
        <f t="shared" si="43"/>
        <v>0</v>
      </c>
      <c r="K225" s="1288">
        <f t="shared" si="33"/>
        <v>1</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58" t="s">
        <v>978</v>
      </c>
      <c r="D227" s="1958"/>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58" t="s">
        <v>867</v>
      </c>
      <c r="D233" s="1958"/>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58" t="s">
        <v>869</v>
      </c>
      <c r="D236" s="1972"/>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65" t="s">
        <v>870</v>
      </c>
      <c r="D237" s="1966"/>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65" t="s">
        <v>871</v>
      </c>
      <c r="D238" s="1966"/>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65" t="s">
        <v>1599</v>
      </c>
      <c r="D239" s="1966"/>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58" t="s">
        <v>872</v>
      </c>
      <c r="D243" s="1958"/>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58" t="s">
        <v>880</v>
      </c>
      <c r="D258" s="1958"/>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58" t="s">
        <v>881</v>
      </c>
      <c r="D259" s="1958"/>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58" t="s">
        <v>882</v>
      </c>
      <c r="D260" s="1958"/>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58" t="s">
        <v>883</v>
      </c>
      <c r="D261" s="1958"/>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customHeight="1">
      <c r="A268" s="7">
        <v>635</v>
      </c>
      <c r="B268" s="962">
        <v>4300</v>
      </c>
      <c r="C268" s="1958" t="s">
        <v>1603</v>
      </c>
      <c r="D268" s="1958"/>
      <c r="E268" s="216">
        <f t="shared" ref="E268:J268" si="58">SUMIF($B$613:$B$20149,$B268,E$613:E$20149)</f>
        <v>0</v>
      </c>
      <c r="F268" s="217">
        <f t="shared" si="58"/>
        <v>36803005</v>
      </c>
      <c r="G268" s="328">
        <f t="shared" si="58"/>
        <v>35213990</v>
      </c>
      <c r="H268" s="329">
        <f t="shared" si="58"/>
        <v>0</v>
      </c>
      <c r="I268" s="329">
        <f t="shared" si="58"/>
        <v>0</v>
      </c>
      <c r="J268" s="330">
        <f t="shared" si="58"/>
        <v>1589015</v>
      </c>
      <c r="K268" s="1288">
        <f t="shared" si="55"/>
        <v>1</v>
      </c>
      <c r="L268" s="1119"/>
      <c r="M268" s="1724"/>
      <c r="N268" s="103"/>
      <c r="O268" s="103"/>
      <c r="P268" s="103"/>
      <c r="Q268" s="103"/>
      <c r="R268" s="103"/>
      <c r="S268" s="103"/>
      <c r="T268" s="103"/>
      <c r="U268" s="103"/>
      <c r="V268" s="103"/>
      <c r="W268" s="103"/>
      <c r="X268" s="103"/>
      <c r="Y268" s="103"/>
      <c r="Z268" s="103"/>
    </row>
    <row r="269" spans="1:26" ht="18.75" customHeight="1">
      <c r="A269" s="8">
        <v>640</v>
      </c>
      <c r="B269" s="1008"/>
      <c r="C269" s="964">
        <v>4301</v>
      </c>
      <c r="D269" s="983" t="s">
        <v>890</v>
      </c>
      <c r="E269" s="370">
        <f t="shared" ref="E269:J271" si="59">SUMIF($C$613:$C$20149,$C269,E$613:E$20149)</f>
        <v>0</v>
      </c>
      <c r="F269" s="378">
        <f t="shared" si="59"/>
        <v>36803005</v>
      </c>
      <c r="G269" s="331">
        <f t="shared" si="59"/>
        <v>35213990</v>
      </c>
      <c r="H269" s="332">
        <f t="shared" si="59"/>
        <v>0</v>
      </c>
      <c r="I269" s="332">
        <f t="shared" si="59"/>
        <v>0</v>
      </c>
      <c r="J269" s="333">
        <f t="shared" si="59"/>
        <v>1589015</v>
      </c>
      <c r="K269" s="1288">
        <f t="shared" si="55"/>
        <v>1</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58" t="s">
        <v>1600</v>
      </c>
      <c r="D272" s="1958"/>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customHeight="1">
      <c r="A273" s="7">
        <v>665</v>
      </c>
      <c r="B273" s="962">
        <v>4500</v>
      </c>
      <c r="C273" s="1958" t="s">
        <v>1601</v>
      </c>
      <c r="D273" s="1958"/>
      <c r="E273" s="216">
        <f t="shared" si="60"/>
        <v>0</v>
      </c>
      <c r="F273" s="217">
        <f t="shared" si="60"/>
        <v>285746</v>
      </c>
      <c r="G273" s="328">
        <f t="shared" si="60"/>
        <v>285746</v>
      </c>
      <c r="H273" s="329">
        <f t="shared" si="60"/>
        <v>0</v>
      </c>
      <c r="I273" s="329">
        <f t="shared" si="60"/>
        <v>0</v>
      </c>
      <c r="J273" s="330">
        <f t="shared" si="60"/>
        <v>0</v>
      </c>
      <c r="K273" s="1288">
        <f t="shared" si="55"/>
        <v>1</v>
      </c>
      <c r="L273" s="1119" t="s">
        <v>1277</v>
      </c>
      <c r="M273" s="1724"/>
      <c r="N273" s="103"/>
      <c r="O273" s="103"/>
      <c r="P273" s="103"/>
      <c r="Q273" s="103"/>
      <c r="R273" s="103"/>
      <c r="S273" s="103"/>
      <c r="T273" s="103"/>
      <c r="U273" s="103"/>
      <c r="V273" s="103"/>
      <c r="W273" s="103"/>
      <c r="X273" s="103"/>
      <c r="Y273" s="103"/>
      <c r="Z273" s="103"/>
    </row>
    <row r="274" spans="1:26" s="105" customFormat="1" ht="18.75" customHeight="1">
      <c r="A274" s="7">
        <v>675</v>
      </c>
      <c r="B274" s="962">
        <v>4600</v>
      </c>
      <c r="C274" s="1965" t="s">
        <v>893</v>
      </c>
      <c r="D274" s="1966"/>
      <c r="E274" s="216">
        <f t="shared" si="60"/>
        <v>0</v>
      </c>
      <c r="F274" s="217">
        <f t="shared" si="60"/>
        <v>840</v>
      </c>
      <c r="G274" s="328">
        <f t="shared" si="60"/>
        <v>840</v>
      </c>
      <c r="H274" s="329">
        <f t="shared" si="60"/>
        <v>0</v>
      </c>
      <c r="I274" s="329">
        <f t="shared" si="60"/>
        <v>0</v>
      </c>
      <c r="J274" s="330">
        <f t="shared" si="60"/>
        <v>0</v>
      </c>
      <c r="K274" s="1288">
        <f t="shared" si="55"/>
        <v>1</v>
      </c>
      <c r="L274" s="1119" t="s">
        <v>1281</v>
      </c>
      <c r="M274" s="1724"/>
    </row>
    <row r="275" spans="1:26" s="105" customFormat="1" ht="18.75" hidden="1" customHeight="1">
      <c r="A275" s="7">
        <v>685</v>
      </c>
      <c r="B275" s="962">
        <v>4900</v>
      </c>
      <c r="C275" s="1958" t="s">
        <v>562</v>
      </c>
      <c r="D275" s="1958"/>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customHeight="1">
      <c r="A278" s="7">
        <v>700</v>
      </c>
      <c r="B278" s="1011">
        <v>5100</v>
      </c>
      <c r="C278" s="1957" t="s">
        <v>894</v>
      </c>
      <c r="D278" s="1957"/>
      <c r="E278" s="216">
        <f t="shared" ref="E278:J279" si="62">SUMIF($B$613:$B$20149,$B278,E$613:E$20149)</f>
        <v>0</v>
      </c>
      <c r="F278" s="217">
        <f t="shared" si="62"/>
        <v>920</v>
      </c>
      <c r="G278" s="328">
        <f t="shared" si="62"/>
        <v>920</v>
      </c>
      <c r="H278" s="329">
        <f t="shared" si="62"/>
        <v>0</v>
      </c>
      <c r="I278" s="329">
        <f t="shared" si="62"/>
        <v>0</v>
      </c>
      <c r="J278" s="330">
        <f t="shared" si="62"/>
        <v>0</v>
      </c>
      <c r="K278" s="1288">
        <f t="shared" si="55"/>
        <v>1</v>
      </c>
      <c r="L278" s="1119" t="s">
        <v>1266</v>
      </c>
      <c r="M278" s="1724"/>
      <c r="N278" s="103"/>
      <c r="O278" s="103"/>
      <c r="P278" s="103"/>
      <c r="Q278" s="103"/>
      <c r="R278" s="103"/>
      <c r="S278" s="103"/>
      <c r="T278" s="103"/>
      <c r="U278" s="103"/>
      <c r="V278" s="103"/>
      <c r="W278" s="103"/>
      <c r="X278" s="103"/>
      <c r="Y278" s="103"/>
      <c r="Z278" s="103"/>
    </row>
    <row r="279" spans="1:26" s="114" customFormat="1" ht="18.75" customHeight="1">
      <c r="A279" s="7">
        <v>710</v>
      </c>
      <c r="B279" s="1011">
        <v>5200</v>
      </c>
      <c r="C279" s="1957" t="s">
        <v>895</v>
      </c>
      <c r="D279" s="1957"/>
      <c r="E279" s="216">
        <f t="shared" si="62"/>
        <v>0</v>
      </c>
      <c r="F279" s="217">
        <f t="shared" si="62"/>
        <v>4509</v>
      </c>
      <c r="G279" s="328">
        <f t="shared" si="62"/>
        <v>4509</v>
      </c>
      <c r="H279" s="329">
        <f t="shared" si="62"/>
        <v>0</v>
      </c>
      <c r="I279" s="329">
        <f t="shared" si="62"/>
        <v>0</v>
      </c>
      <c r="J279" s="330">
        <f t="shared" si="62"/>
        <v>0</v>
      </c>
      <c r="K279" s="1288">
        <f t="shared" si="55"/>
        <v>1</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customHeight="1">
      <c r="A282" s="8">
        <v>725</v>
      </c>
      <c r="B282" s="1012"/>
      <c r="C282" s="1015">
        <v>5203</v>
      </c>
      <c r="D282" s="1016" t="s">
        <v>258</v>
      </c>
      <c r="E282" s="372">
        <f t="shared" si="63"/>
        <v>0</v>
      </c>
      <c r="F282" s="380">
        <f t="shared" si="63"/>
        <v>4509</v>
      </c>
      <c r="G282" s="337">
        <f t="shared" si="63"/>
        <v>4509</v>
      </c>
      <c r="H282" s="338">
        <f t="shared" si="63"/>
        <v>0</v>
      </c>
      <c r="I282" s="338">
        <f t="shared" si="63"/>
        <v>0</v>
      </c>
      <c r="J282" s="339">
        <f t="shared" si="63"/>
        <v>0</v>
      </c>
      <c r="K282" s="1288">
        <f t="shared" si="55"/>
        <v>1</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57" t="s">
        <v>263</v>
      </c>
      <c r="D287" s="1957"/>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57" t="s">
        <v>910</v>
      </c>
      <c r="D290" s="1957"/>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58" t="s">
        <v>911</v>
      </c>
      <c r="D291" s="1958"/>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59" t="s">
        <v>1213</v>
      </c>
      <c r="D296" s="1960"/>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08" t="s">
        <v>919</v>
      </c>
      <c r="D300" s="2009"/>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48480717</v>
      </c>
      <c r="G304" s="506">
        <f t="shared" si="71"/>
        <v>44041015</v>
      </c>
      <c r="H304" s="507">
        <f t="shared" si="71"/>
        <v>0</v>
      </c>
      <c r="I304" s="507">
        <f t="shared" si="71"/>
        <v>56595</v>
      </c>
      <c r="J304" s="508">
        <f t="shared" si="71"/>
        <v>4383107</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63" t="str">
        <f>$B$7</f>
        <v>ОТЧЕТНИ ДАННИ ПО ЕБК ЗА ИЗПЪЛНЕНИЕТО НА БЮДЖЕТА</v>
      </c>
      <c r="C309" s="1964"/>
      <c r="D309" s="1964"/>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50" t="str">
        <f>$B$9</f>
        <v>ДЪРЖАВЕН ФОНД ЗЕМЕДЕЛИЕ</v>
      </c>
      <c r="C311" s="1951"/>
      <c r="D311" s="1952"/>
      <c r="E311" s="836">
        <f>$E$9</f>
        <v>46023</v>
      </c>
      <c r="F311" s="921">
        <f>$F$9</f>
        <v>46112</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2015" t="str">
        <f>$B$12</f>
        <v>Държавен фонд "Земеделие"</v>
      </c>
      <c r="C314" s="2016"/>
      <c r="D314" s="2017"/>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0</v>
      </c>
      <c r="F316" s="1264" t="str">
        <f>+$F$15</f>
        <v>БЮДЖЕТ</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1578</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44</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1534</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1576</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44</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1532</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4224.5583756345177</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5326.5</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4192.9099216710183</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481</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478</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3</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523435</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523435</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22" t="s">
        <v>321</v>
      </c>
      <c r="C347" s="2022"/>
      <c r="D347" s="2022"/>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63" t="str">
        <f>$B$7</f>
        <v>ОТЧЕТНИ ДАННИ ПО ЕБК ЗА ИЗПЪЛНЕНИЕТО НА БЮДЖЕТА</v>
      </c>
      <c r="C351" s="1964"/>
      <c r="D351" s="1964"/>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50" t="str">
        <f>$B$9</f>
        <v>ДЪРЖАВЕН ФОНД ЗЕМЕДЕЛИЕ</v>
      </c>
      <c r="C353" s="1951"/>
      <c r="D353" s="1952"/>
      <c r="E353" s="836">
        <f>$E$9</f>
        <v>46023</v>
      </c>
      <c r="F353" s="1155">
        <f>$F$9</f>
        <v>46112</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2015" t="str">
        <f>$B$12</f>
        <v>Държавен фонд "Земеделие"</v>
      </c>
      <c r="C356" s="2016"/>
      <c r="D356" s="2017"/>
      <c r="E356" s="1156" t="s">
        <v>1194</v>
      </c>
      <c r="F356" s="1847" t="str">
        <f>$F$12</f>
        <v>8400</v>
      </c>
      <c r="G356" s="1987" t="s">
        <v>2183</v>
      </c>
      <c r="H356" s="1988"/>
      <c r="I356" s="1988"/>
      <c r="J356" s="1989"/>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1990"/>
      <c r="H357" s="1991"/>
      <c r="I357" s="1991"/>
      <c r="J357" s="1992"/>
      <c r="K357" s="4">
        <v>1</v>
      </c>
      <c r="L357" s="260"/>
    </row>
    <row r="358" spans="1:26" ht="24.75" customHeight="1">
      <c r="A358" s="13"/>
      <c r="B358" s="1158"/>
      <c r="C358" s="1158"/>
      <c r="D358" s="1159" t="s">
        <v>1308</v>
      </c>
      <c r="E358" s="930">
        <f>$E$15</f>
        <v>0</v>
      </c>
      <c r="F358" s="1848" t="str">
        <f>+$F$15</f>
        <v>БЮДЖЕТ</v>
      </c>
      <c r="G358" s="1993"/>
      <c r="H358" s="1994"/>
      <c r="I358" s="1994"/>
      <c r="J358" s="1995"/>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23" t="s">
        <v>565</v>
      </c>
      <c r="D364" s="2024"/>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customHeight="1">
      <c r="A378" s="15">
        <v>70</v>
      </c>
      <c r="B378" s="254">
        <v>3100</v>
      </c>
      <c r="C378" s="2020" t="s">
        <v>576</v>
      </c>
      <c r="D378" s="2021"/>
      <c r="E378" s="1494">
        <f t="shared" ref="E378:J378" si="79">SUM(E379:E385)</f>
        <v>0</v>
      </c>
      <c r="F378" s="256">
        <f t="shared" si="79"/>
        <v>45827172</v>
      </c>
      <c r="G378" s="291">
        <f t="shared" si="79"/>
        <v>45827172</v>
      </c>
      <c r="H378" s="292">
        <f t="shared" si="79"/>
        <v>0</v>
      </c>
      <c r="I378" s="1275">
        <f t="shared" si="79"/>
        <v>0</v>
      </c>
      <c r="J378" s="294">
        <f t="shared" si="79"/>
        <v>0</v>
      </c>
      <c r="K378" s="1288">
        <f t="shared" si="77"/>
        <v>1</v>
      </c>
      <c r="L378" s="261"/>
      <c r="M378" s="1724"/>
      <c r="N378" s="103"/>
      <c r="O378" s="103"/>
      <c r="P378" s="103"/>
      <c r="Q378" s="103"/>
      <c r="R378" s="103"/>
      <c r="S378" s="103"/>
      <c r="T378" s="103"/>
      <c r="U378" s="103"/>
      <c r="V378" s="103"/>
      <c r="W378" s="103"/>
      <c r="X378" s="103"/>
      <c r="Y378" s="103"/>
      <c r="Z378" s="103"/>
    </row>
    <row r="379" spans="1:26" ht="18.75" customHeight="1">
      <c r="A379" s="19">
        <v>75</v>
      </c>
      <c r="B379" s="46"/>
      <c r="C379" s="250">
        <v>3110</v>
      </c>
      <c r="D379" s="281" t="s">
        <v>1228</v>
      </c>
      <c r="E379" s="401">
        <v>0</v>
      </c>
      <c r="F379" s="402">
        <f t="shared" ref="F379:F385" si="80">G379+H379+I379+J379</f>
        <v>45827172</v>
      </c>
      <c r="G379" s="310">
        <v>45827172</v>
      </c>
      <c r="H379" s="311">
        <v>0</v>
      </c>
      <c r="I379" s="311">
        <v>0</v>
      </c>
      <c r="J379" s="312">
        <v>0</v>
      </c>
      <c r="K379" s="1288">
        <f t="shared" si="77"/>
        <v>1</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20" t="s">
        <v>998</v>
      </c>
      <c r="D386" s="2021"/>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20" t="s">
        <v>899</v>
      </c>
      <c r="D391" s="2021"/>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c r="H392" s="296"/>
      <c r="I392" s="296"/>
      <c r="J392" s="297"/>
      <c r="K392" s="1288" t="str">
        <f t="shared" si="77"/>
        <v/>
      </c>
      <c r="L392" s="261"/>
    </row>
    <row r="393" spans="1:26" ht="18.75" hidden="1" customHeight="1">
      <c r="A393" s="13">
        <v>155</v>
      </c>
      <c r="B393" s="53"/>
      <c r="C393" s="52">
        <v>6002</v>
      </c>
      <c r="D393" s="86" t="s">
        <v>3</v>
      </c>
      <c r="E393" s="399">
        <v>0</v>
      </c>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customHeight="1">
      <c r="A394" s="15">
        <v>160</v>
      </c>
      <c r="B394" s="254">
        <v>6100</v>
      </c>
      <c r="C394" s="2020" t="s">
        <v>900</v>
      </c>
      <c r="D394" s="2021"/>
      <c r="E394" s="1494">
        <f t="shared" ref="E394:J394" si="83">SUM(E395:E398)</f>
        <v>0</v>
      </c>
      <c r="F394" s="256">
        <f t="shared" si="83"/>
        <v>-80666</v>
      </c>
      <c r="G394" s="291">
        <f t="shared" si="83"/>
        <v>-81378</v>
      </c>
      <c r="H394" s="292">
        <f t="shared" si="83"/>
        <v>0</v>
      </c>
      <c r="I394" s="293">
        <f t="shared" si="83"/>
        <v>0</v>
      </c>
      <c r="J394" s="294">
        <f t="shared" si="83"/>
        <v>712</v>
      </c>
      <c r="K394" s="1288">
        <f t="shared" si="77"/>
        <v>1</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v>0</v>
      </c>
      <c r="F395" s="392">
        <f>G395+H395+I395+J395</f>
        <v>0</v>
      </c>
      <c r="G395" s="295">
        <v>0</v>
      </c>
      <c r="H395" s="296">
        <v>0</v>
      </c>
      <c r="I395" s="296">
        <v>0</v>
      </c>
      <c r="J395" s="297">
        <v>0</v>
      </c>
      <c r="K395" s="1288" t="str">
        <f t="shared" si="77"/>
        <v/>
      </c>
      <c r="L395" s="261"/>
    </row>
    <row r="396" spans="1:26" ht="18.75" customHeight="1">
      <c r="A396" s="13">
        <v>170</v>
      </c>
      <c r="B396" s="53"/>
      <c r="C396" s="49">
        <v>6102</v>
      </c>
      <c r="D396" s="84" t="s">
        <v>953</v>
      </c>
      <c r="E396" s="393">
        <v>0</v>
      </c>
      <c r="F396" s="394">
        <f>G396+H396+I396+J396</f>
        <v>-80666</v>
      </c>
      <c r="G396" s="298">
        <v>-81378</v>
      </c>
      <c r="H396" s="299">
        <v>0</v>
      </c>
      <c r="I396" s="299">
        <v>0</v>
      </c>
      <c r="J396" s="300">
        <v>712</v>
      </c>
      <c r="K396" s="1288">
        <f t="shared" si="77"/>
        <v>1</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v>0</v>
      </c>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v>0</v>
      </c>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20" t="s">
        <v>902</v>
      </c>
      <c r="D399" s="2021"/>
      <c r="E399" s="1494">
        <f t="shared" ref="E399:J399" si="84">+E400+E401</f>
        <v>0</v>
      </c>
      <c r="F399" s="256">
        <f t="shared" si="84"/>
        <v>-1948341</v>
      </c>
      <c r="G399" s="291">
        <f t="shared" si="84"/>
        <v>-1948341</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hidden="1" customHeight="1">
      <c r="A400" s="8">
        <v>190</v>
      </c>
      <c r="B400" s="253"/>
      <c r="C400" s="47">
        <v>6201</v>
      </c>
      <c r="D400" s="272" t="s">
        <v>5</v>
      </c>
      <c r="E400" s="391">
        <v>0</v>
      </c>
      <c r="F400" s="392">
        <f>G400+H400+I400+J400</f>
        <v>0</v>
      </c>
      <c r="G400" s="295">
        <v>0</v>
      </c>
      <c r="H400" s="296">
        <v>0</v>
      </c>
      <c r="I400" s="296">
        <v>0</v>
      </c>
      <c r="J400" s="297">
        <v>0</v>
      </c>
      <c r="K400" s="1288" t="str">
        <f t="shared" si="77"/>
        <v/>
      </c>
      <c r="L400" s="261"/>
    </row>
    <row r="401" spans="1:26" ht="18.75" customHeight="1">
      <c r="A401" s="8">
        <v>195</v>
      </c>
      <c r="B401" s="46"/>
      <c r="C401" s="52">
        <v>6202</v>
      </c>
      <c r="D401" s="273" t="s">
        <v>4</v>
      </c>
      <c r="E401" s="399">
        <v>0</v>
      </c>
      <c r="F401" s="400">
        <f>G401+H401+I401+J401</f>
        <v>-1948341</v>
      </c>
      <c r="G401" s="307">
        <v>-1948341</v>
      </c>
      <c r="H401" s="308">
        <v>0</v>
      </c>
      <c r="I401" s="308">
        <v>0</v>
      </c>
      <c r="J401" s="309">
        <v>0</v>
      </c>
      <c r="K401" s="1288">
        <f t="shared" si="77"/>
        <v>1</v>
      </c>
      <c r="L401" s="261"/>
      <c r="N401" s="105"/>
      <c r="O401" s="105"/>
      <c r="P401" s="105"/>
      <c r="Q401" s="105"/>
      <c r="R401" s="105"/>
      <c r="S401" s="105"/>
      <c r="T401" s="105"/>
      <c r="U401" s="105"/>
      <c r="V401" s="105"/>
      <c r="W401" s="105"/>
      <c r="X401" s="105"/>
      <c r="Y401" s="105"/>
      <c r="Z401" s="105"/>
    </row>
    <row r="402" spans="1:26" s="105" customFormat="1" ht="18.75" hidden="1" customHeight="1">
      <c r="A402" s="7">
        <v>200</v>
      </c>
      <c r="B402" s="254">
        <v>6300</v>
      </c>
      <c r="C402" s="2020" t="s">
        <v>903</v>
      </c>
      <c r="D402" s="2021"/>
      <c r="E402" s="1494">
        <f t="shared" ref="E402:J402" si="85">+E403+E404</f>
        <v>0</v>
      </c>
      <c r="F402" s="256">
        <f t="shared" si="85"/>
        <v>0</v>
      </c>
      <c r="G402" s="291">
        <f t="shared" si="85"/>
        <v>0</v>
      </c>
      <c r="H402" s="292">
        <f t="shared" si="85"/>
        <v>0</v>
      </c>
      <c r="I402" s="293">
        <f t="shared" si="85"/>
        <v>0</v>
      </c>
      <c r="J402" s="294">
        <f t="shared" si="85"/>
        <v>0</v>
      </c>
      <c r="K402" s="1288" t="str">
        <f t="shared" si="77"/>
        <v/>
      </c>
      <c r="L402" s="261"/>
      <c r="M402" s="1724"/>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2" t="s">
        <v>5</v>
      </c>
      <c r="E403" s="391">
        <v>0</v>
      </c>
      <c r="F403" s="392">
        <f>G403+H403+I403+J403</f>
        <v>0</v>
      </c>
      <c r="G403" s="295">
        <v>0</v>
      </c>
      <c r="H403" s="296">
        <v>0</v>
      </c>
      <c r="I403" s="296">
        <v>0</v>
      </c>
      <c r="J403" s="297">
        <v>0</v>
      </c>
      <c r="K403" s="1288" t="str">
        <f t="shared" si="77"/>
        <v/>
      </c>
      <c r="L403" s="261"/>
    </row>
    <row r="404" spans="1:26" ht="18.75" hidden="1" customHeight="1">
      <c r="A404" s="13">
        <v>206</v>
      </c>
      <c r="B404" s="46"/>
      <c r="C404" s="52">
        <v>6302</v>
      </c>
      <c r="D404" s="273" t="s">
        <v>4</v>
      </c>
      <c r="E404" s="399">
        <v>0</v>
      </c>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customHeight="1">
      <c r="A405" s="11">
        <v>210</v>
      </c>
      <c r="B405" s="254">
        <v>6400</v>
      </c>
      <c r="C405" s="2020" t="s">
        <v>2146</v>
      </c>
      <c r="D405" s="2021"/>
      <c r="E405" s="1494">
        <f t="shared" ref="E405:J405" si="86">+E406+E407</f>
        <v>0</v>
      </c>
      <c r="F405" s="256">
        <f t="shared" si="86"/>
        <v>-19135</v>
      </c>
      <c r="G405" s="291">
        <f t="shared" si="86"/>
        <v>-19135</v>
      </c>
      <c r="H405" s="292">
        <f t="shared" si="86"/>
        <v>0</v>
      </c>
      <c r="I405" s="293">
        <f t="shared" si="86"/>
        <v>0</v>
      </c>
      <c r="J405" s="294">
        <f t="shared" si="86"/>
        <v>0</v>
      </c>
      <c r="K405" s="1288">
        <f t="shared" si="77"/>
        <v>1</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customHeight="1">
      <c r="A407" s="12">
        <v>212</v>
      </c>
      <c r="B407" s="55"/>
      <c r="C407" s="276">
        <v>6402</v>
      </c>
      <c r="D407" s="277" t="s">
        <v>4</v>
      </c>
      <c r="E407" s="399">
        <v>0</v>
      </c>
      <c r="F407" s="400">
        <f>G407+H407+I407+J407</f>
        <v>-19135</v>
      </c>
      <c r="G407" s="307">
        <v>-19135</v>
      </c>
      <c r="H407" s="308">
        <v>0</v>
      </c>
      <c r="I407" s="308">
        <v>0</v>
      </c>
      <c r="J407" s="309">
        <v>0</v>
      </c>
      <c r="K407" s="1288">
        <f t="shared" si="77"/>
        <v>1</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20" t="s">
        <v>325</v>
      </c>
      <c r="D408" s="2021"/>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customHeight="1">
      <c r="A409" s="7">
        <v>215</v>
      </c>
      <c r="B409" s="254">
        <v>6600</v>
      </c>
      <c r="C409" s="2020" t="s">
        <v>326</v>
      </c>
      <c r="D409" s="2021"/>
      <c r="E409" s="1494">
        <f t="shared" ref="E409:J409" si="87">+E410+E411</f>
        <v>0</v>
      </c>
      <c r="F409" s="256">
        <f t="shared" si="87"/>
        <v>0</v>
      </c>
      <c r="G409" s="291">
        <f t="shared" si="87"/>
        <v>0</v>
      </c>
      <c r="H409" s="292">
        <f t="shared" si="87"/>
        <v>0</v>
      </c>
      <c r="I409" s="293">
        <f t="shared" si="87"/>
        <v>0</v>
      </c>
      <c r="J409" s="294">
        <f t="shared" si="87"/>
        <v>0</v>
      </c>
      <c r="K409" s="1290">
        <f>(IF($E409&lt;&gt;0,$K$2,IF($F409&lt;&gt;0,$K$2,IF($F410&lt;&gt;0,$K$2,IF($F411&lt;&gt;0,$K$2,"")))))</f>
        <v>1</v>
      </c>
      <c r="L409" s="261"/>
      <c r="M409" s="1730"/>
      <c r="N409" s="111"/>
      <c r="O409" s="111"/>
      <c r="P409" s="111"/>
      <c r="Q409" s="111"/>
      <c r="R409" s="111"/>
      <c r="S409" s="111"/>
      <c r="T409" s="111"/>
      <c r="U409" s="111"/>
      <c r="V409" s="111"/>
      <c r="W409" s="111"/>
      <c r="X409" s="111"/>
      <c r="Y409" s="111"/>
      <c r="Z409" s="111"/>
    </row>
    <row r="410" spans="1:26" ht="18.75" customHeight="1">
      <c r="A410" s="10">
        <v>220</v>
      </c>
      <c r="B410" s="46"/>
      <c r="C410" s="47">
        <v>6601</v>
      </c>
      <c r="D410" s="48" t="s">
        <v>904</v>
      </c>
      <c r="E410" s="391">
        <v>0</v>
      </c>
      <c r="F410" s="392">
        <f>G410+H410+I410+J410</f>
        <v>-3666151</v>
      </c>
      <c r="G410" s="295">
        <v>-3666151</v>
      </c>
      <c r="H410" s="296">
        <v>0</v>
      </c>
      <c r="I410" s="296">
        <v>0</v>
      </c>
      <c r="J410" s="297">
        <v>0</v>
      </c>
      <c r="K410" s="1288">
        <f t="shared" si="77"/>
        <v>1</v>
      </c>
      <c r="L410" s="261"/>
      <c r="M410" s="1730"/>
      <c r="N410" s="118"/>
      <c r="O410" s="118"/>
      <c r="P410" s="118"/>
      <c r="Q410" s="118"/>
      <c r="R410" s="118"/>
      <c r="S410" s="118"/>
      <c r="T410" s="118"/>
      <c r="U410" s="118"/>
      <c r="V410" s="118"/>
      <c r="W410" s="118"/>
      <c r="X410" s="118"/>
      <c r="Y410" s="118"/>
      <c r="Z410" s="118"/>
    </row>
    <row r="411" spans="1:26" ht="18.75" customHeight="1">
      <c r="A411" s="8">
        <v>225</v>
      </c>
      <c r="B411" s="46"/>
      <c r="C411" s="52">
        <v>6602</v>
      </c>
      <c r="D411" s="86" t="s">
        <v>905</v>
      </c>
      <c r="E411" s="399">
        <v>0</v>
      </c>
      <c r="F411" s="400">
        <f>G411+H411+I411+J411</f>
        <v>3666151</v>
      </c>
      <c r="G411" s="307">
        <v>3666151</v>
      </c>
      <c r="H411" s="308">
        <v>0</v>
      </c>
      <c r="I411" s="308">
        <v>0</v>
      </c>
      <c r="J411" s="309">
        <v>0</v>
      </c>
      <c r="K411" s="1288">
        <f t="shared" si="77"/>
        <v>1</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20" t="s">
        <v>954</v>
      </c>
      <c r="D412" s="2021"/>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20" t="s">
        <v>906</v>
      </c>
      <c r="D415" s="2021"/>
      <c r="E415" s="1494">
        <f t="shared" ref="E415:J415" si="89">SUM(E416:E421)</f>
        <v>0</v>
      </c>
      <c r="F415" s="256">
        <f t="shared" si="89"/>
        <v>5027072</v>
      </c>
      <c r="G415" s="291">
        <f t="shared" si="89"/>
        <v>0</v>
      </c>
      <c r="H415" s="292">
        <f t="shared" si="89"/>
        <v>0</v>
      </c>
      <c r="I415" s="293">
        <f t="shared" si="89"/>
        <v>0</v>
      </c>
      <c r="J415" s="294">
        <f t="shared" si="89"/>
        <v>5027072</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2186681</v>
      </c>
      <c r="G416" s="1247">
        <v>0</v>
      </c>
      <c r="H416" s="1248">
        <v>0</v>
      </c>
      <c r="I416" s="1248">
        <v>0</v>
      </c>
      <c r="J416" s="297">
        <v>2186681</v>
      </c>
      <c r="K416" s="1288">
        <f t="shared" si="77"/>
        <v>1</v>
      </c>
      <c r="L416" s="261"/>
    </row>
    <row r="417" spans="1:26" ht="18.75" customHeight="1">
      <c r="A417" s="8">
        <v>240</v>
      </c>
      <c r="B417" s="58"/>
      <c r="C417" s="49">
        <v>6905</v>
      </c>
      <c r="D417" s="84" t="s">
        <v>327</v>
      </c>
      <c r="E417" s="405"/>
      <c r="F417" s="394">
        <f t="shared" si="90"/>
        <v>1331742</v>
      </c>
      <c r="G417" s="1249">
        <v>0</v>
      </c>
      <c r="H417" s="1250">
        <v>0</v>
      </c>
      <c r="I417" s="1250">
        <v>0</v>
      </c>
      <c r="J417" s="300">
        <v>1331742</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539161</v>
      </c>
      <c r="G418" s="1249">
        <v>0</v>
      </c>
      <c r="H418" s="1250">
        <v>0</v>
      </c>
      <c r="I418" s="1250">
        <v>0</v>
      </c>
      <c r="J418" s="300">
        <v>539161</v>
      </c>
      <c r="K418" s="1288">
        <f t="shared" si="77"/>
        <v>1</v>
      </c>
      <c r="L418" s="261"/>
    </row>
    <row r="419" spans="1:26" ht="18.75" customHeight="1">
      <c r="A419" s="8">
        <v>245</v>
      </c>
      <c r="B419" s="58"/>
      <c r="C419" s="49">
        <v>6907</v>
      </c>
      <c r="D419" s="84" t="s">
        <v>1232</v>
      </c>
      <c r="E419" s="405"/>
      <c r="F419" s="394">
        <f t="shared" si="90"/>
        <v>325844</v>
      </c>
      <c r="G419" s="1249">
        <v>0</v>
      </c>
      <c r="H419" s="1250">
        <v>0</v>
      </c>
      <c r="I419" s="1250">
        <v>0</v>
      </c>
      <c r="J419" s="300">
        <v>325844</v>
      </c>
      <c r="K419" s="1288">
        <f t="shared" si="77"/>
        <v>1</v>
      </c>
      <c r="L419" s="261"/>
    </row>
    <row r="420" spans="1:26" ht="18.75" customHeight="1">
      <c r="A420" s="8">
        <v>250</v>
      </c>
      <c r="B420" s="58"/>
      <c r="C420" s="49">
        <v>6908</v>
      </c>
      <c r="D420" s="84" t="s">
        <v>957</v>
      </c>
      <c r="E420" s="405"/>
      <c r="F420" s="394">
        <f t="shared" si="90"/>
        <v>643644</v>
      </c>
      <c r="G420" s="1249">
        <v>0</v>
      </c>
      <c r="H420" s="1250">
        <v>0</v>
      </c>
      <c r="I420" s="1250">
        <v>0</v>
      </c>
      <c r="J420" s="300">
        <v>643644</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48806102</v>
      </c>
      <c r="G422" s="316">
        <f t="shared" si="91"/>
        <v>43778318</v>
      </c>
      <c r="H422" s="317">
        <f t="shared" si="91"/>
        <v>0</v>
      </c>
      <c r="I422" s="317">
        <f t="shared" si="91"/>
        <v>0</v>
      </c>
      <c r="J422" s="1287">
        <f t="shared" si="91"/>
        <v>5027784</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20" t="s">
        <v>1144</v>
      </c>
      <c r="D425" s="2021"/>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20" t="s">
        <v>959</v>
      </c>
      <c r="D426" s="2021"/>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20" t="s">
        <v>907</v>
      </c>
      <c r="D427" s="2021"/>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20" t="s">
        <v>908</v>
      </c>
      <c r="D428" s="2021"/>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20" t="s">
        <v>1296</v>
      </c>
      <c r="D429" s="2021"/>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28" t="str">
        <f>$B$7</f>
        <v>ОТЧЕТНИ ДАННИ ПО ЕБК ЗА ИЗПЪЛНЕНИЕТО НА БЮДЖЕТА</v>
      </c>
      <c r="C436" s="2029"/>
      <c r="D436" s="2029"/>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50" t="str">
        <f>$B$9</f>
        <v>ДЪРЖАВЕН ФОНД ЗЕМЕДЕЛИЕ</v>
      </c>
      <c r="C438" s="1951"/>
      <c r="D438" s="1952"/>
      <c r="E438" s="836">
        <f>$E$9</f>
        <v>46023</v>
      </c>
      <c r="F438" s="1155">
        <f>$F$9</f>
        <v>46112</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2015" t="str">
        <f>$B$12</f>
        <v>Държавен фонд "Земеделие"</v>
      </c>
      <c r="C441" s="2016"/>
      <c r="D441" s="2017"/>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0</v>
      </c>
      <c r="F443" s="1258" t="str">
        <f>+$F$15</f>
        <v>БЮДЖЕТ</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543535</v>
      </c>
      <c r="G448" s="1205">
        <f t="shared" si="94"/>
        <v>-27331</v>
      </c>
      <c r="H448" s="1206">
        <f t="shared" si="94"/>
        <v>0</v>
      </c>
      <c r="I448" s="1206">
        <f t="shared" si="94"/>
        <v>-56595</v>
      </c>
      <c r="J448" s="1207">
        <f t="shared" si="94"/>
        <v>627461</v>
      </c>
      <c r="K448" s="4">
        <v>1</v>
      </c>
      <c r="L448" s="284"/>
    </row>
    <row r="449" spans="1:26" ht="16.5" thickBot="1">
      <c r="A449" s="8"/>
      <c r="B449" s="894"/>
      <c r="C449" s="895"/>
      <c r="D449" s="1208" t="s">
        <v>1235</v>
      </c>
      <c r="E449" s="1209">
        <f t="shared" ref="E449:J450" si="95">+E600</f>
        <v>0</v>
      </c>
      <c r="F449" s="1209">
        <f t="shared" si="95"/>
        <v>-543535</v>
      </c>
      <c r="G449" s="1210">
        <f t="shared" si="95"/>
        <v>27331</v>
      </c>
      <c r="H449" s="1211">
        <f t="shared" si="95"/>
        <v>0</v>
      </c>
      <c r="I449" s="1211">
        <f t="shared" si="95"/>
        <v>56595</v>
      </c>
      <c r="J449" s="1212">
        <f t="shared" si="95"/>
        <v>-627461</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63" t="str">
        <f>$B$7</f>
        <v>ОТЧЕТНИ ДАННИ ПО ЕБК ЗА ИЗПЪЛНЕНИЕТО НА БЮДЖЕТА</v>
      </c>
      <c r="C452" s="1964"/>
      <c r="D452" s="1964"/>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50" t="str">
        <f>$B$9</f>
        <v>ДЪРЖАВЕН ФОНД ЗЕМЕДЕЛИЕ</v>
      </c>
      <c r="C454" s="1951"/>
      <c r="D454" s="1952"/>
      <c r="E454" s="836">
        <f>$E$9</f>
        <v>46023</v>
      </c>
      <c r="F454" s="1155">
        <f>$F$9</f>
        <v>46112</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2015" t="str">
        <f>$B$12</f>
        <v>Държавен фонд "Земеделие"</v>
      </c>
      <c r="C457" s="2016"/>
      <c r="D457" s="2017"/>
      <c r="E457" s="1156" t="s">
        <v>1194</v>
      </c>
      <c r="F457" s="1847" t="str">
        <f>$F$12</f>
        <v>8400</v>
      </c>
      <c r="G457" s="1987" t="s">
        <v>2183</v>
      </c>
      <c r="H457" s="1988"/>
      <c r="I457" s="1988"/>
      <c r="J457" s="1989"/>
      <c r="K457" s="4">
        <v>1</v>
      </c>
      <c r="L457" s="284"/>
    </row>
    <row r="458" spans="1:26" ht="24.75" customHeight="1">
      <c r="A458" s="8"/>
      <c r="B458" s="525"/>
      <c r="C458" s="896"/>
      <c r="D458" s="525"/>
      <c r="E458" s="1044"/>
      <c r="F458" s="525"/>
      <c r="G458" s="1990"/>
      <c r="H458" s="1991"/>
      <c r="I458" s="1991"/>
      <c r="J458" s="1992"/>
      <c r="K458" s="4">
        <v>1</v>
      </c>
      <c r="L458" s="284"/>
    </row>
    <row r="459" spans="1:26" ht="24.75" customHeight="1">
      <c r="A459" s="8"/>
      <c r="B459" s="928"/>
      <c r="C459" s="525"/>
      <c r="D459" s="1263" t="s">
        <v>1308</v>
      </c>
      <c r="E459" s="930">
        <f>$E$15</f>
        <v>0</v>
      </c>
      <c r="F459" s="1849" t="str">
        <f>+$F$15</f>
        <v>БЮДЖЕТ</v>
      </c>
      <c r="G459" s="1993"/>
      <c r="H459" s="1994"/>
      <c r="I459" s="1994"/>
      <c r="J459" s="1995"/>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2045" t="s">
        <v>1145</v>
      </c>
      <c r="D464" s="2046"/>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customHeight="1">
      <c r="A468" s="7">
        <v>30</v>
      </c>
      <c r="B468" s="290">
        <v>7100</v>
      </c>
      <c r="C468" s="2044" t="s">
        <v>1148</v>
      </c>
      <c r="D468" s="2044"/>
      <c r="E468" s="1495">
        <f t="shared" ref="E468:J468" si="98">+E469+E470</f>
        <v>0</v>
      </c>
      <c r="F468" s="411">
        <f t="shared" si="98"/>
        <v>29545</v>
      </c>
      <c r="G468" s="479">
        <f t="shared" si="98"/>
        <v>13497</v>
      </c>
      <c r="H468" s="477">
        <f t="shared" si="98"/>
        <v>0</v>
      </c>
      <c r="I468" s="477">
        <f t="shared" si="98"/>
        <v>0</v>
      </c>
      <c r="J468" s="445">
        <f t="shared" si="98"/>
        <v>16048</v>
      </c>
      <c r="K468" s="1288">
        <f t="shared" si="97"/>
        <v>1</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v>0</v>
      </c>
      <c r="F469" s="392">
        <f>G469+H469+I469+J469</f>
        <v>0</v>
      </c>
      <c r="G469" s="295">
        <v>0</v>
      </c>
      <c r="H469" s="296">
        <v>0</v>
      </c>
      <c r="I469" s="296">
        <v>0</v>
      </c>
      <c r="J469" s="297">
        <v>0</v>
      </c>
      <c r="K469" s="1288" t="str">
        <f t="shared" si="97"/>
        <v/>
      </c>
      <c r="L469" s="434"/>
    </row>
    <row r="470" spans="1:26" ht="18.75" customHeight="1">
      <c r="A470" s="8">
        <v>40</v>
      </c>
      <c r="B470" s="135"/>
      <c r="C470" s="52">
        <v>7102</v>
      </c>
      <c r="D470" s="88" t="s">
        <v>1150</v>
      </c>
      <c r="E470" s="399">
        <v>0</v>
      </c>
      <c r="F470" s="400">
        <f>G470+H470+I470+J470</f>
        <v>29545</v>
      </c>
      <c r="G470" s="307">
        <v>13497</v>
      </c>
      <c r="H470" s="308">
        <v>0</v>
      </c>
      <c r="I470" s="308">
        <v>0</v>
      </c>
      <c r="J470" s="309">
        <v>16048</v>
      </c>
      <c r="K470" s="1288">
        <f t="shared" si="97"/>
        <v>1</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44" t="s">
        <v>2009</v>
      </c>
      <c r="D471" s="2044"/>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2045" t="s">
        <v>1151</v>
      </c>
      <c r="D474" s="2046"/>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25" t="s">
        <v>1158</v>
      </c>
      <c r="D481" s="2026"/>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27" t="s">
        <v>1238</v>
      </c>
      <c r="D484" s="2027"/>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48" t="s">
        <v>1245</v>
      </c>
      <c r="D500" s="2053"/>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48" t="s">
        <v>149</v>
      </c>
      <c r="D505" s="2053"/>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47" t="s">
        <v>1252</v>
      </c>
      <c r="D506" s="2047"/>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27" t="s">
        <v>158</v>
      </c>
      <c r="D515" s="2027"/>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27" t="s">
        <v>162</v>
      </c>
      <c r="D519" s="2027"/>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27" t="s">
        <v>1244</v>
      </c>
      <c r="D524" s="2035"/>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customHeight="1">
      <c r="A527" s="7">
        <v>355</v>
      </c>
      <c r="B527" s="287">
        <v>8800</v>
      </c>
      <c r="C527" s="2048" t="s">
        <v>1243</v>
      </c>
      <c r="D527" s="2033"/>
      <c r="E527" s="1495">
        <f t="shared" ref="E527:J527" si="111">SUM(E528:E533)</f>
        <v>0</v>
      </c>
      <c r="F527" s="411">
        <f t="shared" si="111"/>
        <v>76</v>
      </c>
      <c r="G527" s="479">
        <f t="shared" si="111"/>
        <v>76</v>
      </c>
      <c r="H527" s="477">
        <f t="shared" si="111"/>
        <v>0</v>
      </c>
      <c r="I527" s="477">
        <f t="shared" si="111"/>
        <v>0</v>
      </c>
      <c r="J527" s="445">
        <f t="shared" si="111"/>
        <v>0</v>
      </c>
      <c r="K527" s="1288">
        <f t="shared" si="97"/>
        <v>1</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v>0</v>
      </c>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customHeight="1">
      <c r="A529" s="8">
        <v>365</v>
      </c>
      <c r="B529" s="46"/>
      <c r="C529" s="49">
        <v>8802</v>
      </c>
      <c r="D529" s="50" t="s">
        <v>592</v>
      </c>
      <c r="E529" s="405">
        <v>0</v>
      </c>
      <c r="F529" s="394">
        <f t="shared" si="112"/>
        <v>76</v>
      </c>
      <c r="G529" s="298">
        <v>76</v>
      </c>
      <c r="H529" s="299">
        <v>0</v>
      </c>
      <c r="I529" s="299">
        <v>0</v>
      </c>
      <c r="J529" s="300">
        <v>0</v>
      </c>
      <c r="K529" s="1288">
        <f t="shared" si="113"/>
        <v>1</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v>0</v>
      </c>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30" t="s">
        <v>1002</v>
      </c>
      <c r="D534" s="2031"/>
      <c r="E534" s="1495">
        <f t="shared" ref="E534:J534" si="114">SUM(E535:E537)</f>
        <v>0</v>
      </c>
      <c r="F534" s="411">
        <f t="shared" si="114"/>
        <v>-565290</v>
      </c>
      <c r="G534" s="479">
        <f t="shared" si="114"/>
        <v>78354</v>
      </c>
      <c r="H534" s="477">
        <f t="shared" si="114"/>
        <v>0</v>
      </c>
      <c r="I534" s="477">
        <f t="shared" si="114"/>
        <v>0</v>
      </c>
      <c r="J534" s="445">
        <f t="shared" si="114"/>
        <v>-643644</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-565290</v>
      </c>
      <c r="G537" s="307">
        <v>78354</v>
      </c>
      <c r="H537" s="308">
        <v>0</v>
      </c>
      <c r="I537" s="308">
        <v>0</v>
      </c>
      <c r="J537" s="309">
        <v>-643644</v>
      </c>
      <c r="K537" s="1288">
        <f t="shared" si="113"/>
        <v>1</v>
      </c>
      <c r="L537" s="434"/>
    </row>
    <row r="538" spans="1:26" s="105" customFormat="1" ht="18.75" hidden="1" customHeight="1">
      <c r="A538" s="7">
        <v>395</v>
      </c>
      <c r="B538" s="290">
        <v>9000</v>
      </c>
      <c r="C538" s="2027" t="s">
        <v>1327</v>
      </c>
      <c r="D538" s="2027"/>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34" t="s">
        <v>1239</v>
      </c>
      <c r="D539" s="2034"/>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2032" t="s">
        <v>1240</v>
      </c>
      <c r="D544" s="2033"/>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customHeight="1">
      <c r="A547" s="15">
        <v>445</v>
      </c>
      <c r="B547" s="290">
        <v>9300</v>
      </c>
      <c r="C547" s="2027" t="s">
        <v>1241</v>
      </c>
      <c r="D547" s="2027"/>
      <c r="E547" s="1495">
        <f t="shared" ref="E547:J547" si="117">SUM(E548:E568)</f>
        <v>0</v>
      </c>
      <c r="F547" s="411">
        <f t="shared" si="117"/>
        <v>-107</v>
      </c>
      <c r="G547" s="479">
        <f t="shared" si="117"/>
        <v>-242</v>
      </c>
      <c r="H547" s="477">
        <f t="shared" si="117"/>
        <v>0</v>
      </c>
      <c r="I547" s="477">
        <f t="shared" si="117"/>
        <v>0</v>
      </c>
      <c r="J547" s="445">
        <f t="shared" si="117"/>
        <v>135</v>
      </c>
      <c r="K547" s="1288">
        <f t="shared" si="113"/>
        <v>1</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v>0</v>
      </c>
      <c r="F548" s="392">
        <f t="shared" ref="F548:F567" si="118">G548+H548+I548+J548</f>
        <v>0</v>
      </c>
      <c r="G548" s="295">
        <v>0</v>
      </c>
      <c r="H548" s="296">
        <v>0</v>
      </c>
      <c r="I548" s="296">
        <v>0</v>
      </c>
      <c r="J548" s="297">
        <v>0</v>
      </c>
      <c r="K548" s="1288" t="str">
        <f t="shared" si="113"/>
        <v/>
      </c>
      <c r="L548" s="434"/>
    </row>
    <row r="549" spans="1:26" ht="18.75" customHeight="1">
      <c r="A549" s="13">
        <v>450</v>
      </c>
      <c r="B549" s="46"/>
      <c r="C549" s="223">
        <v>9310</v>
      </c>
      <c r="D549" s="456" t="s">
        <v>175</v>
      </c>
      <c r="E549" s="403">
        <v>0</v>
      </c>
      <c r="F549" s="396">
        <f t="shared" si="118"/>
        <v>-107</v>
      </c>
      <c r="G549" s="301">
        <v>-242</v>
      </c>
      <c r="H549" s="302">
        <v>0</v>
      </c>
      <c r="I549" s="302">
        <v>0</v>
      </c>
      <c r="J549" s="303">
        <v>135</v>
      </c>
      <c r="K549" s="1288">
        <f t="shared" si="113"/>
        <v>1</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v>0</v>
      </c>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v>0</v>
      </c>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v>0</v>
      </c>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v>0</v>
      </c>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v>0</v>
      </c>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customHeight="1">
      <c r="A569" s="15">
        <v>470</v>
      </c>
      <c r="B569" s="290">
        <v>9500</v>
      </c>
      <c r="C569" s="2032" t="s">
        <v>1251</v>
      </c>
      <c r="D569" s="2032"/>
      <c r="E569" s="1495">
        <f t="shared" ref="E569:J569" si="119">SUM(E570:E588)</f>
        <v>0</v>
      </c>
      <c r="F569" s="411">
        <f t="shared" si="119"/>
        <v>-7759</v>
      </c>
      <c r="G569" s="479">
        <f t="shared" si="119"/>
        <v>-2327</v>
      </c>
      <c r="H569" s="477">
        <f t="shared" si="119"/>
        <v>0</v>
      </c>
      <c r="I569" s="477">
        <f t="shared" si="119"/>
        <v>-5432</v>
      </c>
      <c r="J569" s="445">
        <f t="shared" si="119"/>
        <v>0</v>
      </c>
      <c r="K569" s="1288">
        <f t="shared" si="113"/>
        <v>1</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v>0</v>
      </c>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v>0</v>
      </c>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v>0</v>
      </c>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v>0</v>
      </c>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customHeight="1">
      <c r="A580" s="13">
        <v>525</v>
      </c>
      <c r="B580" s="1721"/>
      <c r="C580" s="49">
        <v>9511</v>
      </c>
      <c r="D580" s="219" t="s">
        <v>2160</v>
      </c>
      <c r="E580" s="393"/>
      <c r="F580" s="394">
        <f t="shared" si="120"/>
        <v>-5432</v>
      </c>
      <c r="G580" s="1249">
        <v>0</v>
      </c>
      <c r="H580" s="1250">
        <v>0</v>
      </c>
      <c r="I580" s="299">
        <v>-5432</v>
      </c>
      <c r="J580" s="498">
        <v>0</v>
      </c>
      <c r="K580" s="1288">
        <f t="shared" si="113"/>
        <v>1</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customHeight="1">
      <c r="A582" s="13">
        <v>535</v>
      </c>
      <c r="B582" s="46"/>
      <c r="C582" s="72">
        <v>9513</v>
      </c>
      <c r="D582" s="83" t="s">
        <v>610</v>
      </c>
      <c r="E582" s="441">
        <v>0</v>
      </c>
      <c r="F582" s="410">
        <f t="shared" si="120"/>
        <v>-2327</v>
      </c>
      <c r="G582" s="359">
        <v>-2327</v>
      </c>
      <c r="H582" s="360">
        <v>0</v>
      </c>
      <c r="I582" s="1256">
        <v>0</v>
      </c>
      <c r="J582" s="361">
        <v>0</v>
      </c>
      <c r="K582" s="1288">
        <f t="shared" si="113"/>
        <v>1</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2032" t="s">
        <v>1242</v>
      </c>
      <c r="D589" s="2033"/>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v>0</v>
      </c>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v>0</v>
      </c>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customHeight="1">
      <c r="A594" s="15">
        <v>575</v>
      </c>
      <c r="B594" s="290">
        <v>9800</v>
      </c>
      <c r="C594" s="2032" t="s">
        <v>611</v>
      </c>
      <c r="D594" s="2033"/>
      <c r="E594" s="1495">
        <f t="shared" ref="E594:J594" si="125">SUM(E595:E599)</f>
        <v>0</v>
      </c>
      <c r="F594" s="411">
        <f t="shared" si="125"/>
        <v>0</v>
      </c>
      <c r="G594" s="479">
        <f t="shared" si="125"/>
        <v>-62027</v>
      </c>
      <c r="H594" s="477">
        <f t="shared" si="125"/>
        <v>0</v>
      </c>
      <c r="I594" s="477">
        <f t="shared" si="125"/>
        <v>62027</v>
      </c>
      <c r="J594" s="445">
        <f t="shared" si="125"/>
        <v>0</v>
      </c>
      <c r="K594" s="1288">
        <f t="shared" si="124"/>
        <v>1</v>
      </c>
      <c r="L594" s="434"/>
      <c r="M594" s="1724"/>
      <c r="N594" s="103"/>
      <c r="O594" s="103"/>
      <c r="P594" s="103"/>
      <c r="Q594" s="103"/>
      <c r="R594" s="103"/>
      <c r="S594" s="103"/>
      <c r="T594" s="103"/>
      <c r="U594" s="103"/>
      <c r="V594" s="103"/>
      <c r="W594" s="103"/>
      <c r="X594" s="103"/>
      <c r="Y594" s="103"/>
      <c r="Z594" s="103"/>
    </row>
    <row r="595" spans="1:26" ht="18.75" customHeight="1">
      <c r="A595" s="13">
        <v>580</v>
      </c>
      <c r="B595" s="135"/>
      <c r="C595" s="47">
        <v>9810</v>
      </c>
      <c r="D595" s="87" t="s">
        <v>598</v>
      </c>
      <c r="E595" s="501">
        <v>0</v>
      </c>
      <c r="F595" s="392">
        <f>G595+H595+I595+J595</f>
        <v>0</v>
      </c>
      <c r="G595" s="295">
        <v>-62027</v>
      </c>
      <c r="H595" s="296">
        <v>0</v>
      </c>
      <c r="I595" s="296">
        <v>62027</v>
      </c>
      <c r="J595" s="497">
        <v>0</v>
      </c>
      <c r="K595" s="1288">
        <f t="shared" si="124"/>
        <v>1</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v>0</v>
      </c>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-543535</v>
      </c>
      <c r="G600" s="1242">
        <f t="shared" si="126"/>
        <v>27331</v>
      </c>
      <c r="H600" s="1243">
        <f t="shared" si="126"/>
        <v>0</v>
      </c>
      <c r="I600" s="1243">
        <f t="shared" si="126"/>
        <v>56595</v>
      </c>
      <c r="J600" s="1244">
        <f t="shared" si="126"/>
        <v>-627461</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41"/>
      <c r="H603" s="2042"/>
      <c r="I603" s="2042"/>
      <c r="J603" s="2043"/>
      <c r="K603" s="4">
        <v>1</v>
      </c>
      <c r="L603" s="436"/>
    </row>
    <row r="604" spans="1:26" ht="18.75" customHeight="1">
      <c r="A604" s="8"/>
      <c r="B604" s="894"/>
      <c r="C604" s="895"/>
      <c r="D604" s="897"/>
      <c r="E604" s="524"/>
      <c r="F604" s="895"/>
      <c r="G604" s="2039" t="s">
        <v>1306</v>
      </c>
      <c r="H604" s="2039"/>
      <c r="I604" s="2039"/>
      <c r="J604" s="2039"/>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2036"/>
      <c r="H606" s="2037"/>
      <c r="I606" s="2037"/>
      <c r="J606" s="2038"/>
      <c r="K606" s="4">
        <v>1</v>
      </c>
      <c r="L606" s="436"/>
    </row>
    <row r="607" spans="1:26" ht="21.75" customHeight="1">
      <c r="A607" s="8"/>
      <c r="B607" s="2040" t="s">
        <v>1299</v>
      </c>
      <c r="C607" s="2040"/>
      <c r="D607" s="903" t="s">
        <v>1282</v>
      </c>
      <c r="E607" s="899"/>
      <c r="F607" s="900"/>
      <c r="G607" s="2039" t="s">
        <v>1306</v>
      </c>
      <c r="H607" s="2039"/>
      <c r="I607" s="2039"/>
      <c r="J607" s="2039"/>
      <c r="K607" s="4">
        <v>1</v>
      </c>
      <c r="L607" s="436"/>
    </row>
    <row r="608" spans="1:26" ht="45" customHeight="1">
      <c r="A608" s="13"/>
      <c r="B608" s="2006">
        <v>46120</v>
      </c>
      <c r="C608" s="2007"/>
      <c r="D608" s="904" t="s">
        <v>1301</v>
      </c>
      <c r="E608" s="887"/>
      <c r="F608" s="893"/>
      <c r="G608" s="902" t="s">
        <v>1302</v>
      </c>
      <c r="H608" s="1984"/>
      <c r="I608" s="1985"/>
      <c r="J608" s="1986"/>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984"/>
      <c r="I610" s="1985"/>
      <c r="J610" s="1986"/>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63" t="str">
        <f>$B$7</f>
        <v>ОТЧЕТНИ ДАННИ ПО ЕБК ЗА ИЗПЪЛНЕНИЕТО НА БЮДЖЕТА</v>
      </c>
      <c r="C614" s="1963"/>
      <c r="D614" s="1963"/>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50" t="str">
        <f>$B$9</f>
        <v>ДЪРЖАВЕН ФОНД ЗЕМЕДЕЛИЕ</v>
      </c>
      <c r="C616" s="1951"/>
      <c r="D616" s="1952"/>
      <c r="E616" s="836">
        <f>$E$9</f>
        <v>46023</v>
      </c>
      <c r="F616" s="921">
        <f>$F$9</f>
        <v>46112</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57" customFormat="1" ht="26.1" customHeight="1">
      <c r="A619" s="2"/>
      <c r="B619" s="1953" t="str">
        <f>$B$12</f>
        <v>Държавен фонд "Земеделие"</v>
      </c>
      <c r="C619" s="1954"/>
      <c r="D619" s="1955"/>
      <c r="E619" s="1852" t="s">
        <v>1194</v>
      </c>
      <c r="F619" s="1853" t="str">
        <f>$F$12</f>
        <v>8400</v>
      </c>
      <c r="G619" s="1973" t="s">
        <v>2183</v>
      </c>
      <c r="H619" s="1974"/>
      <c r="I619" s="1974"/>
      <c r="J619" s="1975"/>
      <c r="K619" s="1854">
        <f>(IF($E748&lt;&gt;0,$K$2,IF($F748&lt;&gt;0,$K$2,IF($G748&lt;&gt;0,$K$2,IF($H748&lt;&gt;0,$K$2,IF($I748&lt;&gt;0,$K$2,IF($J748&lt;&gt;0,$K$2,"")))))))</f>
        <v>1</v>
      </c>
      <c r="L619" s="1855"/>
      <c r="M619" s="1856"/>
    </row>
    <row r="620" spans="1:26" s="1857" customFormat="1" ht="26.1" customHeight="1">
      <c r="A620" s="2"/>
      <c r="B620" s="1982" t="s">
        <v>2185</v>
      </c>
      <c r="C620" s="1983"/>
      <c r="D620" s="1983"/>
      <c r="E620" s="1858"/>
      <c r="F620" s="1859"/>
      <c r="G620" s="1976"/>
      <c r="H620" s="1977"/>
      <c r="I620" s="1977"/>
      <c r="J620" s="1978"/>
      <c r="K620" s="1854">
        <f>(IF($E748&lt;&gt;0,$K$2,IF($F748&lt;&gt;0,$K$2,IF($G748&lt;&gt;0,$K$2,IF($H748&lt;&gt;0,$K$2,IF($I748&lt;&gt;0,$K$2,IF($J748&lt;&gt;0,$K$2,"")))))))</f>
        <v>1</v>
      </c>
      <c r="L620" s="1855"/>
      <c r="M620" s="1856"/>
    </row>
    <row r="621" spans="1:26" s="1857" customFormat="1" ht="26.1" customHeight="1">
      <c r="A621" s="2"/>
      <c r="B621" s="1860"/>
      <c r="C621" s="1861"/>
      <c r="D621" s="929" t="s">
        <v>1308</v>
      </c>
      <c r="E621" s="1862">
        <f>$E$15</f>
        <v>0</v>
      </c>
      <c r="F621" s="1863" t="str">
        <f>$F$15</f>
        <v>БЮДЖЕТ</v>
      </c>
      <c r="G621" s="1979"/>
      <c r="H621" s="1980"/>
      <c r="I621" s="1980"/>
      <c r="J621" s="1981"/>
      <c r="K621" s="1854">
        <f>(IF($E748&lt;&gt;0,$K$2,IF($F748&lt;&gt;0,$K$2,IF($G748&lt;&gt;0,$K$2,IF($H748&lt;&gt;0,$K$2,IF($I748&lt;&gt;0,$K$2,IF($J748&lt;&gt;0,$K$2,"")))))))</f>
        <v>1</v>
      </c>
      <c r="L621" s="1855"/>
      <c r="M621" s="1856"/>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8824</v>
      </c>
      <c r="D627" s="1283" t="s">
        <v>1170</v>
      </c>
      <c r="E627" s="522"/>
      <c r="F627" s="522"/>
      <c r="G627" s="956"/>
      <c r="H627" s="530"/>
      <c r="I627" s="530"/>
      <c r="J627" s="531"/>
      <c r="K627" s="1286">
        <f>(IF($E748&lt;&gt;0,$K$2,IF($F748&lt;&gt;0,$K$2,IF($G748&lt;&gt;0,$K$2,IF($H748&lt;&gt;0,$K$2,IF($I748&lt;&gt;0,$K$2,IF($J748&lt;&gt;0,$K$2,"")))))))</f>
        <v>1</v>
      </c>
      <c r="L627" s="247"/>
    </row>
    <row r="628" spans="1:12" ht="31.5">
      <c r="B628" s="957"/>
      <c r="C628" s="1668">
        <f>+C627</f>
        <v>8824</v>
      </c>
      <c r="D628" s="1281" t="s">
        <v>229</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hidden="1">
      <c r="B630" s="962">
        <v>100</v>
      </c>
      <c r="C630" s="1967" t="s">
        <v>481</v>
      </c>
      <c r="D630" s="1966"/>
      <c r="E630" s="214">
        <f t="shared" ref="E630:J630" si="128">SUM(E631:E632)</f>
        <v>0</v>
      </c>
      <c r="F630" s="215">
        <f t="shared" si="128"/>
        <v>0</v>
      </c>
      <c r="G630" s="328">
        <f t="shared" si="128"/>
        <v>0</v>
      </c>
      <c r="H630" s="329">
        <f t="shared" si="128"/>
        <v>0</v>
      </c>
      <c r="I630" s="329">
        <f t="shared" si="128"/>
        <v>0</v>
      </c>
      <c r="J630" s="330">
        <f t="shared" si="128"/>
        <v>0</v>
      </c>
      <c r="K630" s="1284" t="str">
        <f>(IF($E630&lt;&gt;0,$K$2,IF($F630&lt;&gt;0,$K$2,IF($G630&lt;&gt;0,$K$2,IF($H630&lt;&gt;0,$K$2,IF($I630&lt;&gt;0,$K$2,IF($J630&lt;&gt;0,$K$2,"")))))))</f>
        <v/>
      </c>
      <c r="L630" s="248"/>
    </row>
    <row r="631" spans="1:12" hidden="1">
      <c r="B631" s="963"/>
      <c r="C631" s="964">
        <v>101</v>
      </c>
      <c r="D631" s="965" t="s">
        <v>482</v>
      </c>
      <c r="E631" s="369">
        <v>0</v>
      </c>
      <c r="F631" s="378">
        <f>G631+H631+I631+J631</f>
        <v>0</v>
      </c>
      <c r="G631" s="295">
        <v>0</v>
      </c>
      <c r="H631" s="296">
        <v>0</v>
      </c>
      <c r="I631" s="296">
        <v>0</v>
      </c>
      <c r="J631" s="297">
        <v>0</v>
      </c>
      <c r="K631" s="1284" t="str">
        <f t="shared" ref="K631:K700" si="129">(IF($E631&lt;&gt;0,$K$2,IF($F631&lt;&gt;0,$K$2,IF($G631&lt;&gt;0,$K$2,IF($H631&lt;&gt;0,$K$2,IF($I631&lt;&gt;0,$K$2,IF($J631&lt;&gt;0,$K$2,"")))))))</f>
        <v/>
      </c>
      <c r="L631" s="248"/>
    </row>
    <row r="632" spans="1:12" ht="36" hidden="1" customHeight="1">
      <c r="A632" s="59"/>
      <c r="B632" s="963"/>
      <c r="C632" s="966">
        <v>102</v>
      </c>
      <c r="D632" s="967" t="s">
        <v>483</v>
      </c>
      <c r="E632" s="375">
        <v>0</v>
      </c>
      <c r="F632" s="379">
        <f>G632+H632+I632+J632</f>
        <v>0</v>
      </c>
      <c r="G632" s="307">
        <v>0</v>
      </c>
      <c r="H632" s="308">
        <v>0</v>
      </c>
      <c r="I632" s="308">
        <v>0</v>
      </c>
      <c r="J632" s="309">
        <v>0</v>
      </c>
      <c r="K632" s="1284" t="str">
        <f t="shared" si="129"/>
        <v/>
      </c>
      <c r="L632" s="248"/>
    </row>
    <row r="633" spans="1:12" hidden="1">
      <c r="A633" s="59"/>
      <c r="B633" s="962">
        <v>200</v>
      </c>
      <c r="C633" s="1968" t="s">
        <v>484</v>
      </c>
      <c r="D633" s="1968"/>
      <c r="E633" s="214">
        <f t="shared" ref="E633:J633" si="130">SUM(E634:E638)</f>
        <v>0</v>
      </c>
      <c r="F633" s="215">
        <f t="shared" si="130"/>
        <v>0</v>
      </c>
      <c r="G633" s="328">
        <f t="shared" si="130"/>
        <v>0</v>
      </c>
      <c r="H633" s="329">
        <f t="shared" si="130"/>
        <v>0</v>
      </c>
      <c r="I633" s="329">
        <f t="shared" si="130"/>
        <v>0</v>
      </c>
      <c r="J633" s="330">
        <f t="shared" si="130"/>
        <v>0</v>
      </c>
      <c r="K633" s="1284" t="str">
        <f t="shared" si="129"/>
        <v/>
      </c>
      <c r="L633" s="248"/>
    </row>
    <row r="634" spans="1:12" hidden="1">
      <c r="A634" s="59"/>
      <c r="B634" s="968"/>
      <c r="C634" s="964">
        <v>201</v>
      </c>
      <c r="D634" s="965" t="s">
        <v>485</v>
      </c>
      <c r="E634" s="369">
        <v>0</v>
      </c>
      <c r="F634" s="378">
        <f>G634+H634+I634+J634</f>
        <v>0</v>
      </c>
      <c r="G634" s="295">
        <v>0</v>
      </c>
      <c r="H634" s="296">
        <v>0</v>
      </c>
      <c r="I634" s="296">
        <v>0</v>
      </c>
      <c r="J634" s="297">
        <v>0</v>
      </c>
      <c r="K634" s="1284" t="str">
        <f t="shared" si="129"/>
        <v/>
      </c>
      <c r="L634" s="248"/>
    </row>
    <row r="635" spans="1:12" hidden="1">
      <c r="A635" s="59"/>
      <c r="B635" s="969"/>
      <c r="C635" s="970">
        <v>202</v>
      </c>
      <c r="D635" s="971" t="s">
        <v>486</v>
      </c>
      <c r="E635" s="371">
        <v>0</v>
      </c>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v>0</v>
      </c>
      <c r="F636" s="380">
        <f>G636+H636+I636+J636</f>
        <v>0</v>
      </c>
      <c r="G636" s="298">
        <v>0</v>
      </c>
      <c r="H636" s="299">
        <v>0</v>
      </c>
      <c r="I636" s="299">
        <v>0</v>
      </c>
      <c r="J636" s="300">
        <v>0</v>
      </c>
      <c r="K636" s="1284" t="str">
        <f t="shared" si="129"/>
        <v/>
      </c>
      <c r="L636" s="248"/>
    </row>
    <row r="637" spans="1:12" hidden="1">
      <c r="A637" s="59"/>
      <c r="B637" s="972"/>
      <c r="C637" s="970">
        <v>208</v>
      </c>
      <c r="D637" s="973" t="s">
        <v>839</v>
      </c>
      <c r="E637" s="371">
        <v>0</v>
      </c>
      <c r="F637" s="380">
        <f>G637+H637+I637+J637</f>
        <v>0</v>
      </c>
      <c r="G637" s="298">
        <v>0</v>
      </c>
      <c r="H637" s="299">
        <v>0</v>
      </c>
      <c r="I637" s="299">
        <v>0</v>
      </c>
      <c r="J637" s="300">
        <v>0</v>
      </c>
      <c r="K637" s="1284" t="str">
        <f t="shared" si="129"/>
        <v/>
      </c>
      <c r="L637" s="248"/>
    </row>
    <row r="638" spans="1:12" hidden="1">
      <c r="A638" s="59"/>
      <c r="B638" s="968"/>
      <c r="C638" s="966">
        <v>209</v>
      </c>
      <c r="D638" s="974" t="s">
        <v>840</v>
      </c>
      <c r="E638" s="375">
        <v>0</v>
      </c>
      <c r="F638" s="379">
        <f>G638+H638+I638+J638</f>
        <v>0</v>
      </c>
      <c r="G638" s="307">
        <v>0</v>
      </c>
      <c r="H638" s="308">
        <v>0</v>
      </c>
      <c r="I638" s="308">
        <v>0</v>
      </c>
      <c r="J638" s="309">
        <v>0</v>
      </c>
      <c r="K638" s="1284" t="str">
        <f t="shared" si="129"/>
        <v/>
      </c>
      <c r="L638" s="248"/>
    </row>
    <row r="639" spans="1:12" hidden="1">
      <c r="A639" s="5"/>
      <c r="B639" s="962">
        <v>500</v>
      </c>
      <c r="C639" s="1969" t="s">
        <v>841</v>
      </c>
      <c r="D639" s="1969"/>
      <c r="E639" s="214">
        <f t="shared" ref="E639:J639" si="131">SUM(E640:E646)</f>
        <v>0</v>
      </c>
      <c r="F639" s="215">
        <f t="shared" si="131"/>
        <v>0</v>
      </c>
      <c r="G639" s="328">
        <f t="shared" si="131"/>
        <v>0</v>
      </c>
      <c r="H639" s="329">
        <f t="shared" si="131"/>
        <v>0</v>
      </c>
      <c r="I639" s="329">
        <f t="shared" si="131"/>
        <v>0</v>
      </c>
      <c r="J639" s="330">
        <f t="shared" si="131"/>
        <v>0</v>
      </c>
      <c r="K639" s="1284" t="str">
        <f t="shared" si="129"/>
        <v/>
      </c>
      <c r="L639" s="248"/>
    </row>
    <row r="640" spans="1:12" hidden="1">
      <c r="A640" s="59"/>
      <c r="B640" s="968"/>
      <c r="C640" s="975">
        <v>551</v>
      </c>
      <c r="D640" s="976" t="s">
        <v>842</v>
      </c>
      <c r="E640" s="369"/>
      <c r="F640" s="378">
        <f t="shared" ref="F640:F647" si="132">G640+H640+I640+J640</f>
        <v>0</v>
      </c>
      <c r="G640" s="1247">
        <v>0</v>
      </c>
      <c r="H640" s="1248">
        <v>0</v>
      </c>
      <c r="I640" s="1248">
        <v>0</v>
      </c>
      <c r="J640" s="297">
        <v>0</v>
      </c>
      <c r="K640" s="1284" t="str">
        <f t="shared" si="129"/>
        <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hidden="1">
      <c r="A643" s="167"/>
      <c r="B643" s="979"/>
      <c r="C643" s="977">
        <v>560</v>
      </c>
      <c r="D643" s="980" t="s">
        <v>844</v>
      </c>
      <c r="E643" s="371"/>
      <c r="F643" s="380">
        <f t="shared" si="132"/>
        <v>0</v>
      </c>
      <c r="G643" s="1249">
        <v>0</v>
      </c>
      <c r="H643" s="1250">
        <v>0</v>
      </c>
      <c r="I643" s="1250">
        <v>0</v>
      </c>
      <c r="J643" s="300">
        <v>0</v>
      </c>
      <c r="K643" s="1284" t="str">
        <f t="shared" si="129"/>
        <v/>
      </c>
      <c r="L643" s="248"/>
    </row>
    <row r="644" spans="1:12" hidden="1">
      <c r="A644" s="5"/>
      <c r="B644" s="979"/>
      <c r="C644" s="977">
        <v>580</v>
      </c>
      <c r="D644" s="978" t="s">
        <v>845</v>
      </c>
      <c r="E644" s="371"/>
      <c r="F644" s="380">
        <f t="shared" si="132"/>
        <v>0</v>
      </c>
      <c r="G644" s="1249">
        <v>0</v>
      </c>
      <c r="H644" s="1250">
        <v>0</v>
      </c>
      <c r="I644" s="1250">
        <v>0</v>
      </c>
      <c r="J644" s="300">
        <v>0</v>
      </c>
      <c r="K644" s="1284" t="str">
        <f t="shared" si="129"/>
        <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v>0</v>
      </c>
      <c r="F646" s="379">
        <f t="shared" si="132"/>
        <v>0</v>
      </c>
      <c r="G646" s="307">
        <v>0</v>
      </c>
      <c r="H646" s="308">
        <v>0</v>
      </c>
      <c r="I646" s="308">
        <v>0</v>
      </c>
      <c r="J646" s="309">
        <v>0</v>
      </c>
      <c r="K646" s="1284" t="str">
        <f t="shared" si="129"/>
        <v/>
      </c>
      <c r="L646" s="248"/>
    </row>
    <row r="647" spans="1:12" hidden="1">
      <c r="A647" s="7">
        <v>5</v>
      </c>
      <c r="B647" s="962">
        <v>800</v>
      </c>
      <c r="C647" s="1970" t="s">
        <v>970</v>
      </c>
      <c r="D647" s="1971"/>
      <c r="E647" s="1267"/>
      <c r="F647" s="217">
        <f t="shared" si="132"/>
        <v>0</v>
      </c>
      <c r="G647" s="1071"/>
      <c r="H647" s="1072"/>
      <c r="I647" s="1072"/>
      <c r="J647" s="1073"/>
      <c r="K647" s="1284" t="str">
        <f t="shared" si="129"/>
        <v/>
      </c>
      <c r="L647" s="248"/>
    </row>
    <row r="648" spans="1:12" hidden="1">
      <c r="A648" s="8">
        <v>10</v>
      </c>
      <c r="B648" s="962">
        <v>1000</v>
      </c>
      <c r="C648" s="1968" t="s">
        <v>848</v>
      </c>
      <c r="D648" s="1968"/>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v>0</v>
      </c>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v>0</v>
      </c>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v>0</v>
      </c>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v>0</v>
      </c>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v>0</v>
      </c>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v>0</v>
      </c>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v>0</v>
      </c>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v>0</v>
      </c>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v>0</v>
      </c>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v>0</v>
      </c>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v>0</v>
      </c>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v>0</v>
      </c>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v>0</v>
      </c>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v>0</v>
      </c>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v>0</v>
      </c>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v>0</v>
      </c>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v>0</v>
      </c>
      <c r="F665" s="379">
        <f t="shared" si="134"/>
        <v>0</v>
      </c>
      <c r="G665" s="307">
        <v>0</v>
      </c>
      <c r="H665" s="308">
        <v>0</v>
      </c>
      <c r="I665" s="308">
        <v>0</v>
      </c>
      <c r="J665" s="309">
        <v>0</v>
      </c>
      <c r="K665" s="1284" t="str">
        <f t="shared" si="129"/>
        <v/>
      </c>
      <c r="L665" s="248"/>
    </row>
    <row r="666" spans="1:12" hidden="1">
      <c r="A666" s="8">
        <v>130</v>
      </c>
      <c r="B666" s="962">
        <v>1900</v>
      </c>
      <c r="C666" s="1958" t="s">
        <v>558</v>
      </c>
      <c r="D666" s="1958"/>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v>0</v>
      </c>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v>0</v>
      </c>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v>0</v>
      </c>
      <c r="F669" s="379">
        <f>G669+H669+I669+J669</f>
        <v>0</v>
      </c>
      <c r="G669" s="307">
        <v>0</v>
      </c>
      <c r="H669" s="308">
        <v>0</v>
      </c>
      <c r="I669" s="308">
        <v>0</v>
      </c>
      <c r="J669" s="309">
        <v>0</v>
      </c>
      <c r="K669" s="1284" t="str">
        <f t="shared" si="129"/>
        <v/>
      </c>
      <c r="L669" s="248"/>
    </row>
    <row r="670" spans="1:12" hidden="1">
      <c r="A670" s="8">
        <v>150</v>
      </c>
      <c r="B670" s="962">
        <v>2100</v>
      </c>
      <c r="C670" s="1958" t="s">
        <v>978</v>
      </c>
      <c r="D670" s="1958"/>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58" t="s">
        <v>867</v>
      </c>
      <c r="D676" s="1958"/>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58" t="s">
        <v>869</v>
      </c>
      <c r="D679" s="1972"/>
      <c r="E679" s="1267"/>
      <c r="F679" s="217">
        <f t="shared" si="138"/>
        <v>0</v>
      </c>
      <c r="G679" s="1071"/>
      <c r="H679" s="1072"/>
      <c r="I679" s="1072"/>
      <c r="J679" s="1073"/>
      <c r="K679" s="1284" t="str">
        <f t="shared" si="129"/>
        <v/>
      </c>
      <c r="L679" s="248"/>
    </row>
    <row r="680" spans="1:12" hidden="1">
      <c r="A680" s="8">
        <v>205</v>
      </c>
      <c r="B680" s="962">
        <v>2600</v>
      </c>
      <c r="C680" s="1965" t="s">
        <v>870</v>
      </c>
      <c r="D680" s="1966"/>
      <c r="E680" s="1267"/>
      <c r="F680" s="217">
        <f t="shared" si="138"/>
        <v>0</v>
      </c>
      <c r="G680" s="1071"/>
      <c r="H680" s="1072"/>
      <c r="I680" s="1072"/>
      <c r="J680" s="1073"/>
      <c r="K680" s="1284" t="str">
        <f t="shared" si="129"/>
        <v/>
      </c>
      <c r="L680" s="248"/>
    </row>
    <row r="681" spans="1:12" hidden="1">
      <c r="A681" s="8">
        <v>210</v>
      </c>
      <c r="B681" s="962">
        <v>2700</v>
      </c>
      <c r="C681" s="1965" t="s">
        <v>871</v>
      </c>
      <c r="D681" s="1966"/>
      <c r="E681" s="1267"/>
      <c r="F681" s="217">
        <f t="shared" si="138"/>
        <v>0</v>
      </c>
      <c r="G681" s="1071"/>
      <c r="H681" s="1072"/>
      <c r="I681" s="1072"/>
      <c r="J681" s="1073"/>
      <c r="K681" s="1284" t="str">
        <f t="shared" si="129"/>
        <v/>
      </c>
      <c r="L681" s="248"/>
    </row>
    <row r="682" spans="1:12" hidden="1">
      <c r="A682" s="8">
        <v>215</v>
      </c>
      <c r="B682" s="962">
        <v>2800</v>
      </c>
      <c r="C682" s="1965" t="s">
        <v>1599</v>
      </c>
      <c r="D682" s="1966"/>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58" t="s">
        <v>872</v>
      </c>
      <c r="D686" s="1958"/>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v>0</v>
      </c>
      <c r="F688" s="380">
        <f>G688+H688+I688+J688</f>
        <v>0</v>
      </c>
      <c r="G688" s="298">
        <v>0</v>
      </c>
      <c r="H688" s="299">
        <v>0</v>
      </c>
      <c r="I688" s="299">
        <v>0</v>
      </c>
      <c r="J688" s="300">
        <v>0</v>
      </c>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58" t="s">
        <v>880</v>
      </c>
      <c r="D701" s="1958"/>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58" t="s">
        <v>881</v>
      </c>
      <c r="D702" s="1958"/>
      <c r="E702" s="1267"/>
      <c r="F702" s="217">
        <f t="shared" si="143"/>
        <v>0</v>
      </c>
      <c r="G702" s="1071"/>
      <c r="H702" s="1072"/>
      <c r="I702" s="1072"/>
      <c r="J702" s="1073"/>
      <c r="K702" s="1284" t="str">
        <f t="shared" si="144"/>
        <v/>
      </c>
      <c r="L702" s="248"/>
    </row>
    <row r="703" spans="1:12" hidden="1">
      <c r="A703" s="7">
        <v>350</v>
      </c>
      <c r="B703" s="962">
        <v>4100</v>
      </c>
      <c r="C703" s="1958" t="s">
        <v>882</v>
      </c>
      <c r="D703" s="1958"/>
      <c r="E703" s="1267"/>
      <c r="F703" s="217">
        <f t="shared" si="143"/>
        <v>0</v>
      </c>
      <c r="G703" s="1071"/>
      <c r="H703" s="1072"/>
      <c r="I703" s="1072"/>
      <c r="J703" s="1073"/>
      <c r="K703" s="1284" t="str">
        <f t="shared" si="144"/>
        <v/>
      </c>
      <c r="L703" s="248"/>
    </row>
    <row r="704" spans="1:12" hidden="1">
      <c r="A704" s="8">
        <v>355</v>
      </c>
      <c r="B704" s="962">
        <v>4200</v>
      </c>
      <c r="C704" s="1958" t="s">
        <v>883</v>
      </c>
      <c r="D704" s="1958"/>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c r="H706" s="299"/>
      <c r="I706" s="299"/>
      <c r="J706" s="300"/>
      <c r="K706" s="1284" t="str">
        <f t="shared" si="144"/>
        <v/>
      </c>
      <c r="L706" s="248"/>
    </row>
    <row r="707" spans="1:12" hidden="1">
      <c r="A707" s="8">
        <v>380</v>
      </c>
      <c r="B707" s="1008"/>
      <c r="C707" s="970">
        <v>4214</v>
      </c>
      <c r="D707" s="1009" t="s">
        <v>886</v>
      </c>
      <c r="E707" s="371"/>
      <c r="F707" s="380">
        <f t="shared" si="146"/>
        <v>0</v>
      </c>
      <c r="G707" s="298"/>
      <c r="H707" s="299"/>
      <c r="I707" s="299"/>
      <c r="J707" s="300"/>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v>0</v>
      </c>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v>0</v>
      </c>
      <c r="F710" s="379">
        <f t="shared" si="146"/>
        <v>0</v>
      </c>
      <c r="G710" s="307">
        <v>0</v>
      </c>
      <c r="H710" s="308">
        <v>0</v>
      </c>
      <c r="I710" s="308">
        <v>0</v>
      </c>
      <c r="J710" s="309">
        <v>0</v>
      </c>
      <c r="K710" s="1284" t="str">
        <f t="shared" si="144"/>
        <v/>
      </c>
      <c r="L710" s="248"/>
    </row>
    <row r="711" spans="1:12">
      <c r="A711" s="8">
        <v>395</v>
      </c>
      <c r="B711" s="962">
        <v>4300</v>
      </c>
      <c r="C711" s="1958" t="s">
        <v>1603</v>
      </c>
      <c r="D711" s="1958"/>
      <c r="E711" s="216">
        <f t="shared" ref="E711:J711" si="147">SUM(E712:E714)</f>
        <v>0</v>
      </c>
      <c r="F711" s="217">
        <f t="shared" si="147"/>
        <v>31811175</v>
      </c>
      <c r="G711" s="328">
        <f t="shared" si="147"/>
        <v>31811175</v>
      </c>
      <c r="H711" s="329">
        <f t="shared" si="147"/>
        <v>0</v>
      </c>
      <c r="I711" s="329">
        <f t="shared" si="147"/>
        <v>0</v>
      </c>
      <c r="J711" s="330">
        <f t="shared" si="147"/>
        <v>0</v>
      </c>
      <c r="K711" s="1284">
        <f t="shared" si="144"/>
        <v>1</v>
      </c>
      <c r="L711" s="248"/>
    </row>
    <row r="712" spans="1:12">
      <c r="A712" s="218">
        <v>397</v>
      </c>
      <c r="B712" s="1008"/>
      <c r="C712" s="964">
        <v>4301</v>
      </c>
      <c r="D712" s="983" t="s">
        <v>890</v>
      </c>
      <c r="E712" s="369">
        <v>0</v>
      </c>
      <c r="F712" s="378">
        <f t="shared" ref="F712:F717" si="148">G712+H712+I712+J712</f>
        <v>31811175</v>
      </c>
      <c r="G712" s="295">
        <v>31811175</v>
      </c>
      <c r="H712" s="296">
        <v>0</v>
      </c>
      <c r="I712" s="296">
        <v>0</v>
      </c>
      <c r="J712" s="297">
        <v>0</v>
      </c>
      <c r="K712" s="1284">
        <f t="shared" si="144"/>
        <v>1</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v>0</v>
      </c>
      <c r="F714" s="379">
        <f t="shared" si="148"/>
        <v>0</v>
      </c>
      <c r="G714" s="307">
        <v>0</v>
      </c>
      <c r="H714" s="308">
        <v>0</v>
      </c>
      <c r="I714" s="308">
        <v>0</v>
      </c>
      <c r="J714" s="309">
        <v>0</v>
      </c>
      <c r="K714" s="1284" t="str">
        <f t="shared" si="144"/>
        <v/>
      </c>
      <c r="L714" s="248"/>
    </row>
    <row r="715" spans="1:12" hidden="1">
      <c r="A715" s="6">
        <v>400</v>
      </c>
      <c r="B715" s="962">
        <v>4400</v>
      </c>
      <c r="C715" s="1958" t="s">
        <v>1600</v>
      </c>
      <c r="D715" s="1958"/>
      <c r="E715" s="1267"/>
      <c r="F715" s="217">
        <f t="shared" si="148"/>
        <v>0</v>
      </c>
      <c r="G715" s="1071"/>
      <c r="H715" s="1072"/>
      <c r="I715" s="1072"/>
      <c r="J715" s="1073"/>
      <c r="K715" s="1284" t="str">
        <f t="shared" si="144"/>
        <v/>
      </c>
      <c r="L715" s="248"/>
    </row>
    <row r="716" spans="1:12" hidden="1">
      <c r="A716" s="6">
        <v>401</v>
      </c>
      <c r="B716" s="962">
        <v>4500</v>
      </c>
      <c r="C716" s="1958" t="s">
        <v>1601</v>
      </c>
      <c r="D716" s="1958"/>
      <c r="E716" s="1267">
        <v>0</v>
      </c>
      <c r="F716" s="217">
        <f t="shared" si="148"/>
        <v>0</v>
      </c>
      <c r="G716" s="1071">
        <v>0</v>
      </c>
      <c r="H716" s="1072">
        <v>0</v>
      </c>
      <c r="I716" s="1072">
        <v>0</v>
      </c>
      <c r="J716" s="1073">
        <v>0</v>
      </c>
      <c r="K716" s="1284" t="str">
        <f t="shared" si="144"/>
        <v/>
      </c>
      <c r="L716" s="248"/>
    </row>
    <row r="717" spans="1:12" hidden="1">
      <c r="A717" s="16">
        <v>404</v>
      </c>
      <c r="B717" s="962">
        <v>4600</v>
      </c>
      <c r="C717" s="1965" t="s">
        <v>893</v>
      </c>
      <c r="D717" s="1966"/>
      <c r="E717" s="1267">
        <v>0</v>
      </c>
      <c r="F717" s="217">
        <f t="shared" si="148"/>
        <v>0</v>
      </c>
      <c r="G717" s="1071">
        <v>0</v>
      </c>
      <c r="H717" s="1072">
        <v>0</v>
      </c>
      <c r="I717" s="1072">
        <v>0</v>
      </c>
      <c r="J717" s="1073">
        <v>0</v>
      </c>
      <c r="K717" s="1284" t="str">
        <f t="shared" si="144"/>
        <v/>
      </c>
      <c r="L717" s="248"/>
    </row>
    <row r="718" spans="1:12" hidden="1">
      <c r="A718" s="16">
        <v>404</v>
      </c>
      <c r="B718" s="962">
        <v>4900</v>
      </c>
      <c r="C718" s="1958" t="s">
        <v>562</v>
      </c>
      <c r="D718" s="1958"/>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c r="H720" s="308"/>
      <c r="I720" s="308"/>
      <c r="J720" s="309"/>
      <c r="K720" s="1284" t="str">
        <f t="shared" si="144"/>
        <v/>
      </c>
      <c r="L720" s="248"/>
    </row>
    <row r="721" spans="1:12" hidden="1">
      <c r="A721" s="7">
        <v>495</v>
      </c>
      <c r="B721" s="1011">
        <v>5100</v>
      </c>
      <c r="C721" s="1957" t="s">
        <v>894</v>
      </c>
      <c r="D721" s="1957"/>
      <c r="E721" s="1267">
        <v>0</v>
      </c>
      <c r="F721" s="217">
        <f>G721+H721+I721+J721</f>
        <v>0</v>
      </c>
      <c r="G721" s="1071">
        <v>0</v>
      </c>
      <c r="H721" s="1072">
        <v>0</v>
      </c>
      <c r="I721" s="1072">
        <v>0</v>
      </c>
      <c r="J721" s="1073">
        <v>0</v>
      </c>
      <c r="K721" s="1284" t="str">
        <f t="shared" si="144"/>
        <v/>
      </c>
      <c r="L721" s="248"/>
    </row>
    <row r="722" spans="1:12" hidden="1">
      <c r="A722" s="8">
        <v>500</v>
      </c>
      <c r="B722" s="1011">
        <v>5200</v>
      </c>
      <c r="C722" s="1957" t="s">
        <v>895</v>
      </c>
      <c r="D722" s="1957"/>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v>0</v>
      </c>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v>0</v>
      </c>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v>0</v>
      </c>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v>0</v>
      </c>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v>0</v>
      </c>
      <c r="F727" s="380">
        <f t="shared" si="151"/>
        <v>0</v>
      </c>
      <c r="G727" s="298">
        <v>0</v>
      </c>
      <c r="H727" s="299">
        <v>0</v>
      </c>
      <c r="I727" s="299">
        <v>0</v>
      </c>
      <c r="J727" s="300">
        <v>0</v>
      </c>
      <c r="K727" s="1284" t="str">
        <f t="shared" si="144"/>
        <v/>
      </c>
      <c r="L727" s="248"/>
    </row>
    <row r="728" spans="1:12" hidden="1">
      <c r="A728" s="7">
        <v>635</v>
      </c>
      <c r="B728" s="1012"/>
      <c r="C728" s="1015">
        <v>5206</v>
      </c>
      <c r="D728" s="1016" t="s">
        <v>261</v>
      </c>
      <c r="E728" s="371">
        <v>0</v>
      </c>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v>0</v>
      </c>
      <c r="F729" s="379">
        <f t="shared" si="151"/>
        <v>0</v>
      </c>
      <c r="G729" s="307">
        <v>0</v>
      </c>
      <c r="H729" s="308">
        <v>0</v>
      </c>
      <c r="I729" s="308">
        <v>0</v>
      </c>
      <c r="J729" s="309">
        <v>0</v>
      </c>
      <c r="K729" s="1284" t="str">
        <f t="shared" si="144"/>
        <v/>
      </c>
      <c r="L729" s="248"/>
    </row>
    <row r="730" spans="1:12" hidden="1">
      <c r="A730" s="8">
        <v>645</v>
      </c>
      <c r="B730" s="1011">
        <v>5300</v>
      </c>
      <c r="C730" s="1957" t="s">
        <v>263</v>
      </c>
      <c r="D730" s="1957"/>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v>0</v>
      </c>
      <c r="F731" s="378">
        <f>G731+H731+I731+J731</f>
        <v>0</v>
      </c>
      <c r="G731" s="295">
        <v>0</v>
      </c>
      <c r="H731" s="296">
        <v>0</v>
      </c>
      <c r="I731" s="296">
        <v>0</v>
      </c>
      <c r="J731" s="297">
        <v>0</v>
      </c>
      <c r="K731" s="1284" t="str">
        <f t="shared" si="144"/>
        <v/>
      </c>
      <c r="L731" s="248"/>
    </row>
    <row r="732" spans="1:12" hidden="1">
      <c r="A732" s="7">
        <v>655</v>
      </c>
      <c r="B732" s="1012"/>
      <c r="C732" s="1017">
        <v>5309</v>
      </c>
      <c r="D732" s="1018" t="s">
        <v>264</v>
      </c>
      <c r="E732" s="375">
        <v>0</v>
      </c>
      <c r="F732" s="379">
        <f>G732+H732+I732+J732</f>
        <v>0</v>
      </c>
      <c r="G732" s="307">
        <v>0</v>
      </c>
      <c r="H732" s="308">
        <v>0</v>
      </c>
      <c r="I732" s="308">
        <v>0</v>
      </c>
      <c r="J732" s="309">
        <v>0</v>
      </c>
      <c r="K732" s="1284" t="str">
        <f t="shared" si="144"/>
        <v/>
      </c>
      <c r="L732" s="248"/>
    </row>
    <row r="733" spans="1:12" hidden="1">
      <c r="A733" s="7">
        <v>665</v>
      </c>
      <c r="B733" s="1011">
        <v>5400</v>
      </c>
      <c r="C733" s="1957" t="s">
        <v>910</v>
      </c>
      <c r="D733" s="1957"/>
      <c r="E733" s="1267">
        <v>0</v>
      </c>
      <c r="F733" s="217">
        <f>G733+H733+I733+J733</f>
        <v>0</v>
      </c>
      <c r="G733" s="1071">
        <v>0</v>
      </c>
      <c r="H733" s="1072">
        <v>0</v>
      </c>
      <c r="I733" s="1072">
        <v>0</v>
      </c>
      <c r="J733" s="1073">
        <v>0</v>
      </c>
      <c r="K733" s="1284" t="str">
        <f t="shared" si="144"/>
        <v/>
      </c>
      <c r="L733" s="248"/>
    </row>
    <row r="734" spans="1:12" hidden="1">
      <c r="A734" s="7">
        <v>675</v>
      </c>
      <c r="B734" s="962">
        <v>5500</v>
      </c>
      <c r="C734" s="1958" t="s">
        <v>911</v>
      </c>
      <c r="D734" s="1958"/>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v>0</v>
      </c>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v>0</v>
      </c>
      <c r="F736" s="380">
        <f>G736+H736+I736+J736</f>
        <v>0</v>
      </c>
      <c r="G736" s="298">
        <v>0</v>
      </c>
      <c r="H736" s="299">
        <v>0</v>
      </c>
      <c r="I736" s="299">
        <v>0</v>
      </c>
      <c r="J736" s="300">
        <v>0</v>
      </c>
      <c r="K736" s="1284" t="str">
        <f t="shared" si="144"/>
        <v/>
      </c>
      <c r="L736" s="248"/>
    </row>
    <row r="737" spans="1:12" ht="36" hidden="1" customHeight="1">
      <c r="A737" s="8">
        <v>695</v>
      </c>
      <c r="B737" s="1008"/>
      <c r="C737" s="970">
        <v>5503</v>
      </c>
      <c r="D737" s="1009" t="s">
        <v>914</v>
      </c>
      <c r="E737" s="371">
        <v>0</v>
      </c>
      <c r="F737" s="380">
        <f>G737+H737+I737+J737</f>
        <v>0</v>
      </c>
      <c r="G737" s="298">
        <v>0</v>
      </c>
      <c r="H737" s="299">
        <v>0</v>
      </c>
      <c r="I737" s="299">
        <v>0</v>
      </c>
      <c r="J737" s="300">
        <v>0</v>
      </c>
      <c r="K737" s="1284" t="str">
        <f t="shared" si="144"/>
        <v/>
      </c>
      <c r="L737" s="248"/>
    </row>
    <row r="738" spans="1:12" hidden="1">
      <c r="A738" s="7">
        <v>700</v>
      </c>
      <c r="B738" s="1008"/>
      <c r="C738" s="966">
        <v>5504</v>
      </c>
      <c r="D738" s="994" t="s">
        <v>915</v>
      </c>
      <c r="E738" s="375">
        <v>0</v>
      </c>
      <c r="F738" s="379">
        <f>G738+H738+I738+J738</f>
        <v>0</v>
      </c>
      <c r="G738" s="307">
        <v>0</v>
      </c>
      <c r="H738" s="308">
        <v>0</v>
      </c>
      <c r="I738" s="308">
        <v>0</v>
      </c>
      <c r="J738" s="309">
        <v>0</v>
      </c>
      <c r="K738" s="1284" t="str">
        <f t="shared" si="144"/>
        <v/>
      </c>
      <c r="L738" s="248"/>
    </row>
    <row r="739" spans="1:12" hidden="1">
      <c r="A739" s="7">
        <v>710</v>
      </c>
      <c r="B739" s="1011">
        <v>5700</v>
      </c>
      <c r="C739" s="1959" t="s">
        <v>1213</v>
      </c>
      <c r="D739" s="1960"/>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1961" t="s">
        <v>919</v>
      </c>
      <c r="D744" s="1962"/>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31811175</v>
      </c>
      <c r="G748" s="506">
        <f t="shared" si="155"/>
        <v>31811175</v>
      </c>
      <c r="H748" s="507">
        <f t="shared" si="155"/>
        <v>0</v>
      </c>
      <c r="I748" s="507">
        <f t="shared" si="155"/>
        <v>0</v>
      </c>
      <c r="J748" s="508">
        <f t="shared" si="155"/>
        <v>0</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63" t="str">
        <f>$B$7</f>
        <v>ОТЧЕТНИ ДАННИ ПО ЕБК ЗА ИЗПЪЛНЕНИЕТО НА БЮДЖЕТА</v>
      </c>
      <c r="C752" s="1964"/>
      <c r="D752" s="1964"/>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50" t="str">
        <f>$B$9</f>
        <v>ДЪРЖАВЕН ФОНД ЗЕМЕДЕЛИЕ</v>
      </c>
      <c r="C754" s="1951"/>
      <c r="D754" s="1952"/>
      <c r="E754" s="836">
        <f>$E$9</f>
        <v>46023</v>
      </c>
      <c r="F754" s="921">
        <f>$F$9</f>
        <v>46112</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1953" t="str">
        <f>$B$12</f>
        <v>Държавен фонд "Земеделие"</v>
      </c>
      <c r="C757" s="1954"/>
      <c r="D757" s="1955"/>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0</v>
      </c>
      <c r="F759" s="1042" t="str">
        <f>$F$15</f>
        <v>БЮДЖЕТ</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1:13" hidden="1">
      <c r="B785" s="1050"/>
      <c r="C785" s="1051" t="s">
        <v>2051</v>
      </c>
      <c r="D785" s="1052" t="s">
        <v>2058</v>
      </c>
      <c r="E785" s="538">
        <f>E786+E787</f>
        <v>0</v>
      </c>
      <c r="F785" s="539">
        <f>F786+F787</f>
        <v>0</v>
      </c>
      <c r="G785" s="526"/>
      <c r="H785" s="526"/>
      <c r="I785" s="526"/>
      <c r="J785" s="526"/>
      <c r="K785" s="39" t="str">
        <f t="shared" si="156"/>
        <v/>
      </c>
      <c r="L785" s="247"/>
    </row>
    <row r="786" spans="1:13" hidden="1">
      <c r="B786" s="1050"/>
      <c r="C786" s="1709" t="s">
        <v>2052</v>
      </c>
      <c r="D786" s="1711" t="s">
        <v>2056</v>
      </c>
      <c r="E786" s="1080"/>
      <c r="F786" s="1081"/>
      <c r="G786" s="526"/>
      <c r="H786" s="526"/>
      <c r="I786" s="526"/>
      <c r="J786" s="526"/>
      <c r="K786" s="39" t="str">
        <f t="shared" si="156"/>
        <v/>
      </c>
      <c r="L786" s="247"/>
    </row>
    <row r="787" spans="1:13" ht="16.5" hidden="1" thickBot="1">
      <c r="B787" s="1064"/>
      <c r="C787" s="1710" t="s">
        <v>2053</v>
      </c>
      <c r="D787" s="1712" t="s">
        <v>2057</v>
      </c>
      <c r="E787" s="1094"/>
      <c r="F787" s="1095"/>
      <c r="G787" s="526"/>
      <c r="H787" s="526"/>
      <c r="I787" s="526"/>
      <c r="J787" s="526"/>
      <c r="K787" s="39" t="str">
        <f t="shared" si="156"/>
        <v/>
      </c>
      <c r="L787" s="247"/>
    </row>
    <row r="788" spans="1:13">
      <c r="B788" s="1067" t="s">
        <v>613</v>
      </c>
      <c r="C788" s="1068"/>
      <c r="D788" s="1069"/>
      <c r="E788" s="526"/>
      <c r="F788" s="526"/>
      <c r="G788" s="526"/>
      <c r="H788" s="526"/>
      <c r="I788" s="526"/>
      <c r="J788" s="526"/>
      <c r="K788" s="4">
        <f>K748</f>
        <v>1</v>
      </c>
      <c r="L788" s="247"/>
    </row>
    <row r="789" spans="1:13">
      <c r="B789" s="1956" t="s">
        <v>321</v>
      </c>
      <c r="C789" s="1956"/>
      <c r="D789" s="1956"/>
      <c r="E789" s="526"/>
      <c r="F789" s="526"/>
      <c r="G789" s="526"/>
      <c r="H789" s="526"/>
      <c r="I789" s="526"/>
      <c r="J789" s="526"/>
      <c r="K789" s="4">
        <f>K748</f>
        <v>1</v>
      </c>
      <c r="L789" s="247"/>
    </row>
    <row r="790" spans="1:13" hidden="1">
      <c r="B790" s="2"/>
      <c r="C790" s="2"/>
    </row>
    <row r="791" spans="1:13">
      <c r="B791" s="527"/>
      <c r="C791" s="527"/>
      <c r="D791" s="527"/>
      <c r="E791" s="527"/>
      <c r="F791" s="527"/>
      <c r="G791" s="527"/>
      <c r="H791" s="527"/>
      <c r="I791" s="527"/>
      <c r="J791" s="527"/>
      <c r="K791" s="1286">
        <f>(IF($E927&lt;&gt;0,$K$2,IF($F927&lt;&gt;0,$K$2,IF($G927&lt;&gt;0,$K$2,IF($H927&lt;&gt;0,$K$2,IF($I927&lt;&gt;0,$K$2,IF($J927&lt;&gt;0,$K$2,"")))))))</f>
        <v>1</v>
      </c>
      <c r="L791" s="247"/>
    </row>
    <row r="792" spans="1:13">
      <c r="B792" s="527"/>
      <c r="C792" s="527"/>
      <c r="D792" s="527"/>
      <c r="E792" s="527"/>
      <c r="F792" s="527"/>
      <c r="G792" s="527"/>
      <c r="H792" s="527"/>
      <c r="I792" s="527"/>
      <c r="J792" s="527"/>
      <c r="K792" s="1286">
        <f>(IF($E927&lt;&gt;0,$K$2,IF($F927&lt;&gt;0,$K$2,IF($G927&lt;&gt;0,$K$2,IF($H927&lt;&gt;0,$K$2,IF($I927&lt;&gt;0,$K$2,IF($J927&lt;&gt;0,$K$2,"")))))))</f>
        <v>1</v>
      </c>
      <c r="L792" s="247"/>
    </row>
    <row r="793" spans="1:13">
      <c r="B793" s="1963" t="str">
        <f>$B$7</f>
        <v>ОТЧЕТНИ ДАННИ ПО ЕБК ЗА ИЗПЪЛНЕНИЕТО НА БЮДЖЕТА</v>
      </c>
      <c r="C793" s="1963"/>
      <c r="D793" s="1963"/>
      <c r="E793" s="527"/>
      <c r="F793" s="527"/>
      <c r="G793" s="527"/>
      <c r="H793" s="527"/>
      <c r="I793" s="527"/>
      <c r="J793" s="527"/>
      <c r="K793" s="1286">
        <f>(IF($E927&lt;&gt;0,$K$2,IF($F927&lt;&gt;0,$K$2,IF($G927&lt;&gt;0,$K$2,IF($H927&lt;&gt;0,$K$2,IF($I927&lt;&gt;0,$K$2,IF($J927&lt;&gt;0,$K$2,"")))))))</f>
        <v>1</v>
      </c>
      <c r="L793" s="247"/>
    </row>
    <row r="794" spans="1:13">
      <c r="B794" s="524"/>
      <c r="C794" s="894"/>
      <c r="D794" s="916"/>
      <c r="E794" s="917" t="s">
        <v>706</v>
      </c>
      <c r="F794" s="917" t="s">
        <v>615</v>
      </c>
      <c r="G794" s="525"/>
      <c r="H794" s="918" t="s">
        <v>1297</v>
      </c>
      <c r="I794" s="919"/>
      <c r="J794" s="920"/>
      <c r="K794" s="1286">
        <f>(IF($E927&lt;&gt;0,$K$2,IF($F927&lt;&gt;0,$K$2,IF($G927&lt;&gt;0,$K$2,IF($H927&lt;&gt;0,$K$2,IF($I927&lt;&gt;0,$K$2,IF($J927&lt;&gt;0,$K$2,"")))))))</f>
        <v>1</v>
      </c>
      <c r="L794" s="247"/>
    </row>
    <row r="795" spans="1:13" ht="18.75">
      <c r="B795" s="1950" t="str">
        <f>$B$9</f>
        <v>ДЪРЖАВЕН ФОНД ЗЕМЕДЕЛИЕ</v>
      </c>
      <c r="C795" s="1951"/>
      <c r="D795" s="1952"/>
      <c r="E795" s="836">
        <f>$E$9</f>
        <v>46023</v>
      </c>
      <c r="F795" s="921">
        <f>$F$9</f>
        <v>46112</v>
      </c>
      <c r="G795" s="525"/>
      <c r="H795" s="931"/>
      <c r="I795" s="525"/>
      <c r="J795" s="931"/>
      <c r="K795" s="1286">
        <f>(IF($E927&lt;&gt;0,$K$2,IF($F927&lt;&gt;0,$K$2,IF($G927&lt;&gt;0,$K$2,IF($H927&lt;&gt;0,$K$2,IF($I927&lt;&gt;0,$K$2,IF($J927&lt;&gt;0,$K$2,"")))))))</f>
        <v>1</v>
      </c>
      <c r="L795" s="247"/>
    </row>
    <row r="796" spans="1:13">
      <c r="B796" s="922" t="str">
        <f>$B$10</f>
        <v xml:space="preserve">                                                            (наименование на разпоредителя с бюджет)</v>
      </c>
      <c r="C796" s="524"/>
      <c r="D796" s="897"/>
      <c r="E796" s="923"/>
      <c r="F796" s="923"/>
      <c r="G796" s="525"/>
      <c r="H796" s="525"/>
      <c r="I796" s="525"/>
      <c r="J796" s="525"/>
      <c r="K796" s="1286">
        <f>(IF($E927&lt;&gt;0,$K$2,IF($F927&lt;&gt;0,$K$2,IF($G927&lt;&gt;0,$K$2,IF($H927&lt;&gt;0,$K$2,IF($I927&lt;&gt;0,$K$2,IF($J927&lt;&gt;0,$K$2,"")))))))</f>
        <v>1</v>
      </c>
      <c r="L796" s="247"/>
    </row>
    <row r="797" spans="1:13">
      <c r="B797" s="922"/>
      <c r="C797" s="524"/>
      <c r="D797" s="897"/>
      <c r="E797" s="922"/>
      <c r="F797" s="524"/>
      <c r="G797" s="525"/>
      <c r="H797" s="525"/>
      <c r="I797" s="525"/>
      <c r="J797" s="525"/>
      <c r="K797" s="1286">
        <f>(IF($E927&lt;&gt;0,$K$2,IF($F927&lt;&gt;0,$K$2,IF($G927&lt;&gt;0,$K$2,IF($H927&lt;&gt;0,$K$2,IF($I927&lt;&gt;0,$K$2,IF($J927&lt;&gt;0,$K$2,"")))))))</f>
        <v>1</v>
      </c>
      <c r="L797" s="247"/>
    </row>
    <row r="798" spans="1:13" s="1857" customFormat="1" ht="26.1" customHeight="1">
      <c r="A798" s="2"/>
      <c r="B798" s="1953" t="str">
        <f>$B$12</f>
        <v>Държавен фонд "Земеделие"</v>
      </c>
      <c r="C798" s="1954"/>
      <c r="D798" s="1955"/>
      <c r="E798" s="1852" t="s">
        <v>1194</v>
      </c>
      <c r="F798" s="1853" t="str">
        <f>$F$12</f>
        <v>8400</v>
      </c>
      <c r="G798" s="1973" t="s">
        <v>2183</v>
      </c>
      <c r="H798" s="1974"/>
      <c r="I798" s="1974"/>
      <c r="J798" s="1975"/>
      <c r="K798" s="1854">
        <f>(IF($E927&lt;&gt;0,$K$2,IF($F927&lt;&gt;0,$K$2,IF($G927&lt;&gt;0,$K$2,IF($H927&lt;&gt;0,$K$2,IF($I927&lt;&gt;0,$K$2,IF($J927&lt;&gt;0,$K$2,"")))))))</f>
        <v>1</v>
      </c>
      <c r="L798" s="1855"/>
      <c r="M798" s="1856"/>
    </row>
    <row r="799" spans="1:13" s="1857" customFormat="1" ht="26.1" customHeight="1">
      <c r="A799" s="2"/>
      <c r="B799" s="1982" t="s">
        <v>2185</v>
      </c>
      <c r="C799" s="1983"/>
      <c r="D799" s="1983"/>
      <c r="E799" s="1858"/>
      <c r="F799" s="1859"/>
      <c r="G799" s="1976"/>
      <c r="H799" s="1977"/>
      <c r="I799" s="1977"/>
      <c r="J799" s="1978"/>
      <c r="K799" s="1854">
        <f>(IF($E927&lt;&gt;0,$K$2,IF($F927&lt;&gt;0,$K$2,IF($G927&lt;&gt;0,$K$2,IF($H927&lt;&gt;0,$K$2,IF($I927&lt;&gt;0,$K$2,IF($J927&lt;&gt;0,$K$2,"")))))))</f>
        <v>1</v>
      </c>
      <c r="L799" s="1855"/>
      <c r="M799" s="1856"/>
    </row>
    <row r="800" spans="1:13" s="1857" customFormat="1" ht="26.1" customHeight="1">
      <c r="A800" s="2"/>
      <c r="B800" s="1860"/>
      <c r="C800" s="1861"/>
      <c r="D800" s="929" t="s">
        <v>1308</v>
      </c>
      <c r="E800" s="1862">
        <f>$E$15</f>
        <v>0</v>
      </c>
      <c r="F800" s="1863" t="str">
        <f>$F$15</f>
        <v>БЮДЖЕТ</v>
      </c>
      <c r="G800" s="1979"/>
      <c r="H800" s="1980"/>
      <c r="I800" s="1980"/>
      <c r="J800" s="1981"/>
      <c r="K800" s="1854">
        <f>(IF($E927&lt;&gt;0,$K$2,IF($F927&lt;&gt;0,$K$2,IF($G927&lt;&gt;0,$K$2,IF($H927&lt;&gt;0,$K$2,IF($I927&lt;&gt;0,$K$2,IF($J927&lt;&gt;0,$K$2,"")))))))</f>
        <v>1</v>
      </c>
      <c r="L800" s="1855"/>
      <c r="M800" s="1856"/>
    </row>
    <row r="801" spans="1:12" ht="16.5" thickBot="1">
      <c r="B801" s="524"/>
      <c r="C801" s="894"/>
      <c r="D801" s="916"/>
      <c r="E801" s="927"/>
      <c r="F801" s="932"/>
      <c r="G801" s="933"/>
      <c r="H801" s="933"/>
      <c r="I801" s="933"/>
      <c r="J801" s="934" t="s">
        <v>2147</v>
      </c>
      <c r="K801" s="1286">
        <f>(IF($E927&lt;&gt;0,$K$2,IF($F927&lt;&gt;0,$K$2,IF($G927&lt;&gt;0,$K$2,IF($H927&lt;&gt;0,$K$2,IF($I927&lt;&gt;0,$K$2,IF($J927&lt;&gt;0,$K$2,"")))))))</f>
        <v>1</v>
      </c>
      <c r="L801" s="247"/>
    </row>
    <row r="802" spans="1:12" ht="16.5">
      <c r="B802" s="935"/>
      <c r="C802" s="936"/>
      <c r="D802" s="937" t="s">
        <v>967</v>
      </c>
      <c r="E802" s="938" t="s">
        <v>707</v>
      </c>
      <c r="F802" s="228" t="s">
        <v>1207</v>
      </c>
      <c r="G802" s="939"/>
      <c r="H802" s="940"/>
      <c r="I802" s="939"/>
      <c r="J802" s="941"/>
      <c r="K802" s="1286">
        <f>(IF($E927&lt;&gt;0,$K$2,IF($F927&lt;&gt;0,$K$2,IF($G927&lt;&gt;0,$K$2,IF($H927&lt;&gt;0,$K$2,IF($I927&lt;&gt;0,$K$2,IF($J927&lt;&gt;0,$K$2,"")))))))</f>
        <v>1</v>
      </c>
      <c r="L802" s="247"/>
    </row>
    <row r="803" spans="1:12" ht="56.1" customHeight="1">
      <c r="B803" s="942" t="s">
        <v>661</v>
      </c>
      <c r="C803" s="943" t="s">
        <v>708</v>
      </c>
      <c r="D803" s="944" t="s">
        <v>968</v>
      </c>
      <c r="E803" s="945">
        <f>$C$3</f>
        <v>2026</v>
      </c>
      <c r="F803" s="229" t="s">
        <v>1205</v>
      </c>
      <c r="G803" s="946" t="s">
        <v>2177</v>
      </c>
      <c r="H803" s="947" t="s">
        <v>2178</v>
      </c>
      <c r="I803" s="948" t="s">
        <v>2179</v>
      </c>
      <c r="J803" s="949" t="s">
        <v>1195</v>
      </c>
      <c r="K803" s="1286">
        <f>(IF($E927&lt;&gt;0,$K$2,IF($F927&lt;&gt;0,$K$2,IF($G927&lt;&gt;0,$K$2,IF($H927&lt;&gt;0,$K$2,IF($I927&lt;&gt;0,$K$2,IF($J927&lt;&gt;0,$K$2,"")))))))</f>
        <v>1</v>
      </c>
      <c r="L803" s="247"/>
    </row>
    <row r="804" spans="1:12" ht="69" customHeight="1">
      <c r="B804" s="950"/>
      <c r="C804" s="951"/>
      <c r="D804" s="952" t="s">
        <v>480</v>
      </c>
      <c r="E804" s="209" t="s">
        <v>334</v>
      </c>
      <c r="F804" s="209" t="s">
        <v>335</v>
      </c>
      <c r="G804" s="519" t="s">
        <v>973</v>
      </c>
      <c r="H804" s="520" t="s">
        <v>974</v>
      </c>
      <c r="I804" s="520" t="s">
        <v>950</v>
      </c>
      <c r="J804" s="521" t="s">
        <v>1184</v>
      </c>
      <c r="K804" s="1286">
        <f>(IF($E927&lt;&gt;0,$K$2,IF($F927&lt;&gt;0,$K$2,IF($G927&lt;&gt;0,$K$2,IF($H927&lt;&gt;0,$K$2,IF($I927&lt;&gt;0,$K$2,IF($J927&lt;&gt;0,$K$2,"")))))))</f>
        <v>1</v>
      </c>
      <c r="L804" s="247"/>
    </row>
    <row r="805" spans="1:12">
      <c r="B805" s="953"/>
      <c r="C805" s="1666">
        <v>0</v>
      </c>
      <c r="D805" s="1282" t="s">
        <v>278</v>
      </c>
      <c r="E805" s="139"/>
      <c r="F805" s="522"/>
      <c r="G805" s="954"/>
      <c r="H805" s="528"/>
      <c r="I805" s="528"/>
      <c r="J805" s="529"/>
      <c r="K805" s="1286">
        <f>(IF($E927&lt;&gt;0,$K$2,IF($F927&lt;&gt;0,$K$2,IF($G927&lt;&gt;0,$K$2,IF($H927&lt;&gt;0,$K$2,IF($I927&lt;&gt;0,$K$2,IF($J927&lt;&gt;0,$K$2,"")))))))</f>
        <v>1</v>
      </c>
      <c r="L805" s="247"/>
    </row>
    <row r="806" spans="1:12">
      <c r="B806" s="955"/>
      <c r="C806" s="1667">
        <f>VLOOKUP(D807,EBK_DEIN2,2,FALSE)</f>
        <v>8829</v>
      </c>
      <c r="D806" s="1283" t="s">
        <v>1170</v>
      </c>
      <c r="E806" s="522"/>
      <c r="F806" s="522"/>
      <c r="G806" s="956"/>
      <c r="H806" s="530"/>
      <c r="I806" s="530"/>
      <c r="J806" s="531"/>
      <c r="K806" s="1286">
        <f>(IF($E927&lt;&gt;0,$K$2,IF($F927&lt;&gt;0,$K$2,IF($G927&lt;&gt;0,$K$2,IF($H927&lt;&gt;0,$K$2,IF($I927&lt;&gt;0,$K$2,IF($J927&lt;&gt;0,$K$2,"")))))))</f>
        <v>1</v>
      </c>
      <c r="L806" s="247"/>
    </row>
    <row r="807" spans="1:12">
      <c r="B807" s="957"/>
      <c r="C807" s="1668">
        <f>+C806</f>
        <v>8829</v>
      </c>
      <c r="D807" s="1281" t="s">
        <v>234</v>
      </c>
      <c r="E807" s="522"/>
      <c r="F807" s="522"/>
      <c r="G807" s="956"/>
      <c r="H807" s="530"/>
      <c r="I807" s="530"/>
      <c r="J807" s="531"/>
      <c r="K807" s="1286">
        <f>(IF($E927&lt;&gt;0,$K$2,IF($F927&lt;&gt;0,$K$2,IF($G927&lt;&gt;0,$K$2,IF($H927&lt;&gt;0,$K$2,IF($I927&lt;&gt;0,$K$2,IF($J927&lt;&gt;0,$K$2,"")))))))</f>
        <v>1</v>
      </c>
      <c r="L807" s="247"/>
    </row>
    <row r="808" spans="1:12">
      <c r="B808" s="958"/>
      <c r="C808" s="959"/>
      <c r="D808" s="960" t="s">
        <v>969</v>
      </c>
      <c r="E808" s="522"/>
      <c r="F808" s="522"/>
      <c r="G808" s="961"/>
      <c r="H808" s="532"/>
      <c r="I808" s="532"/>
      <c r="J808" s="533"/>
      <c r="K808" s="1286">
        <f>(IF($E927&lt;&gt;0,$K$2,IF($F927&lt;&gt;0,$K$2,IF($G927&lt;&gt;0,$K$2,IF($H927&lt;&gt;0,$K$2,IF($I927&lt;&gt;0,$K$2,IF($J927&lt;&gt;0,$K$2,"")))))))</f>
        <v>1</v>
      </c>
      <c r="L808" s="247"/>
    </row>
    <row r="809" spans="1:12">
      <c r="B809" s="962">
        <v>100</v>
      </c>
      <c r="C809" s="1967" t="s">
        <v>481</v>
      </c>
      <c r="D809" s="1966"/>
      <c r="E809" s="214">
        <f t="shared" ref="E809:J809" si="157">SUM(E810:E811)</f>
        <v>0</v>
      </c>
      <c r="F809" s="215">
        <f t="shared" si="157"/>
        <v>6657904</v>
      </c>
      <c r="G809" s="328">
        <f t="shared" si="157"/>
        <v>6041533</v>
      </c>
      <c r="H809" s="329">
        <f t="shared" si="157"/>
        <v>0</v>
      </c>
      <c r="I809" s="329">
        <f t="shared" si="157"/>
        <v>0</v>
      </c>
      <c r="J809" s="330">
        <f t="shared" si="157"/>
        <v>616371</v>
      </c>
      <c r="K809" s="1284">
        <f>(IF($E809&lt;&gt;0,$K$2,IF($F809&lt;&gt;0,$K$2,IF($G809&lt;&gt;0,$K$2,IF($H809&lt;&gt;0,$K$2,IF($I809&lt;&gt;0,$K$2,IF($J809&lt;&gt;0,$K$2,"")))))))</f>
        <v>1</v>
      </c>
      <c r="L809" s="248"/>
    </row>
    <row r="810" spans="1:12">
      <c r="B810" s="963"/>
      <c r="C810" s="964">
        <v>101</v>
      </c>
      <c r="D810" s="965" t="s">
        <v>482</v>
      </c>
      <c r="E810" s="369">
        <v>0</v>
      </c>
      <c r="F810" s="378">
        <f>G810+H810+I810+J810</f>
        <v>234366</v>
      </c>
      <c r="G810" s="295">
        <v>189079</v>
      </c>
      <c r="H810" s="296">
        <v>0</v>
      </c>
      <c r="I810" s="296">
        <v>0</v>
      </c>
      <c r="J810" s="297">
        <v>45287</v>
      </c>
      <c r="K810" s="1284">
        <f t="shared" ref="K810:K879" si="158">(IF($E810&lt;&gt;0,$K$2,IF($F810&lt;&gt;0,$K$2,IF($G810&lt;&gt;0,$K$2,IF($H810&lt;&gt;0,$K$2,IF($I810&lt;&gt;0,$K$2,IF($J810&lt;&gt;0,$K$2,"")))))))</f>
        <v>1</v>
      </c>
      <c r="L810" s="248"/>
    </row>
    <row r="811" spans="1:12" ht="36" customHeight="1">
      <c r="A811" s="59"/>
      <c r="B811" s="963"/>
      <c r="C811" s="966">
        <v>102</v>
      </c>
      <c r="D811" s="967" t="s">
        <v>483</v>
      </c>
      <c r="E811" s="375">
        <v>0</v>
      </c>
      <c r="F811" s="379">
        <f>G811+H811+I811+J811</f>
        <v>6423538</v>
      </c>
      <c r="G811" s="307">
        <v>5852454</v>
      </c>
      <c r="H811" s="308">
        <v>0</v>
      </c>
      <c r="I811" s="308">
        <v>0</v>
      </c>
      <c r="J811" s="309">
        <v>571084</v>
      </c>
      <c r="K811" s="1284">
        <f t="shared" si="158"/>
        <v>1</v>
      </c>
      <c r="L811" s="248"/>
    </row>
    <row r="812" spans="1:12">
      <c r="A812" s="59"/>
      <c r="B812" s="962">
        <v>200</v>
      </c>
      <c r="C812" s="1968" t="s">
        <v>484</v>
      </c>
      <c r="D812" s="1968"/>
      <c r="E812" s="214">
        <f t="shared" ref="E812:J812" si="159">SUM(E813:E817)</f>
        <v>0</v>
      </c>
      <c r="F812" s="215">
        <f t="shared" si="159"/>
        <v>433754</v>
      </c>
      <c r="G812" s="328">
        <f t="shared" si="159"/>
        <v>412655</v>
      </c>
      <c r="H812" s="329">
        <f t="shared" si="159"/>
        <v>0</v>
      </c>
      <c r="I812" s="329">
        <f t="shared" si="159"/>
        <v>0</v>
      </c>
      <c r="J812" s="330">
        <f t="shared" si="159"/>
        <v>21099</v>
      </c>
      <c r="K812" s="1284">
        <f t="shared" si="158"/>
        <v>1</v>
      </c>
      <c r="L812" s="248"/>
    </row>
    <row r="813" spans="1:12">
      <c r="A813" s="59"/>
      <c r="B813" s="968"/>
      <c r="C813" s="964">
        <v>201</v>
      </c>
      <c r="D813" s="965" t="s">
        <v>485</v>
      </c>
      <c r="E813" s="369">
        <v>0</v>
      </c>
      <c r="F813" s="378">
        <f>G813+H813+I813+J813</f>
        <v>93106</v>
      </c>
      <c r="G813" s="295">
        <v>73189</v>
      </c>
      <c r="H813" s="296">
        <v>0</v>
      </c>
      <c r="I813" s="296">
        <v>0</v>
      </c>
      <c r="J813" s="297">
        <v>19917</v>
      </c>
      <c r="K813" s="1284">
        <f t="shared" si="158"/>
        <v>1</v>
      </c>
      <c r="L813" s="248"/>
    </row>
    <row r="814" spans="1:12">
      <c r="A814" s="59"/>
      <c r="B814" s="969"/>
      <c r="C814" s="970">
        <v>202</v>
      </c>
      <c r="D814" s="971" t="s">
        <v>486</v>
      </c>
      <c r="E814" s="371">
        <v>0</v>
      </c>
      <c r="F814" s="380">
        <f>G814+H814+I814+J814</f>
        <v>13012</v>
      </c>
      <c r="G814" s="298">
        <v>12036</v>
      </c>
      <c r="H814" s="299">
        <v>0</v>
      </c>
      <c r="I814" s="299">
        <v>0</v>
      </c>
      <c r="J814" s="300">
        <v>976</v>
      </c>
      <c r="K814" s="1284">
        <f t="shared" si="158"/>
        <v>1</v>
      </c>
      <c r="L814" s="248"/>
    </row>
    <row r="815" spans="1:12">
      <c r="A815" s="59"/>
      <c r="B815" s="972"/>
      <c r="C815" s="970">
        <v>205</v>
      </c>
      <c r="D815" s="971" t="s">
        <v>838</v>
      </c>
      <c r="E815" s="371">
        <v>0</v>
      </c>
      <c r="F815" s="380">
        <f>G815+H815+I815+J815</f>
        <v>202029</v>
      </c>
      <c r="G815" s="298">
        <v>202043</v>
      </c>
      <c r="H815" s="299">
        <v>0</v>
      </c>
      <c r="I815" s="299">
        <v>0</v>
      </c>
      <c r="J815" s="300">
        <v>-14</v>
      </c>
      <c r="K815" s="1284">
        <f t="shared" si="158"/>
        <v>1</v>
      </c>
      <c r="L815" s="248"/>
    </row>
    <row r="816" spans="1:12">
      <c r="A816" s="59"/>
      <c r="B816" s="972"/>
      <c r="C816" s="970">
        <v>208</v>
      </c>
      <c r="D816" s="973" t="s">
        <v>839</v>
      </c>
      <c r="E816" s="371">
        <v>0</v>
      </c>
      <c r="F816" s="380">
        <f>G816+H816+I816+J816</f>
        <v>45551</v>
      </c>
      <c r="G816" s="298">
        <v>45551</v>
      </c>
      <c r="H816" s="299">
        <v>0</v>
      </c>
      <c r="I816" s="299">
        <v>0</v>
      </c>
      <c r="J816" s="300">
        <v>0</v>
      </c>
      <c r="K816" s="1284">
        <f t="shared" si="158"/>
        <v>1</v>
      </c>
      <c r="L816" s="248"/>
    </row>
    <row r="817" spans="1:12">
      <c r="A817" s="59"/>
      <c r="B817" s="968"/>
      <c r="C817" s="966">
        <v>209</v>
      </c>
      <c r="D817" s="974" t="s">
        <v>840</v>
      </c>
      <c r="E817" s="375">
        <v>0</v>
      </c>
      <c r="F817" s="379">
        <f>G817+H817+I817+J817</f>
        <v>80056</v>
      </c>
      <c r="G817" s="307">
        <v>79836</v>
      </c>
      <c r="H817" s="308">
        <v>0</v>
      </c>
      <c r="I817" s="308">
        <v>0</v>
      </c>
      <c r="J817" s="309">
        <v>220</v>
      </c>
      <c r="K817" s="1284">
        <f t="shared" si="158"/>
        <v>1</v>
      </c>
      <c r="L817" s="248"/>
    </row>
    <row r="818" spans="1:12">
      <c r="A818" s="5"/>
      <c r="B818" s="962">
        <v>500</v>
      </c>
      <c r="C818" s="1969" t="s">
        <v>841</v>
      </c>
      <c r="D818" s="1969"/>
      <c r="E818" s="214">
        <f t="shared" ref="E818:J818" si="160">SUM(E819:E825)</f>
        <v>0</v>
      </c>
      <c r="F818" s="215">
        <f t="shared" si="160"/>
        <v>2156225</v>
      </c>
      <c r="G818" s="328">
        <f t="shared" si="160"/>
        <v>0</v>
      </c>
      <c r="H818" s="329">
        <f t="shared" si="160"/>
        <v>0</v>
      </c>
      <c r="I818" s="329">
        <f t="shared" si="160"/>
        <v>0</v>
      </c>
      <c r="J818" s="330">
        <f t="shared" si="160"/>
        <v>2156225</v>
      </c>
      <c r="K818" s="1284">
        <f t="shared" si="158"/>
        <v>1</v>
      </c>
      <c r="L818" s="248"/>
    </row>
    <row r="819" spans="1:12">
      <c r="A819" s="59"/>
      <c r="B819" s="968"/>
      <c r="C819" s="975">
        <v>551</v>
      </c>
      <c r="D819" s="976" t="s">
        <v>842</v>
      </c>
      <c r="E819" s="369">
        <v>0</v>
      </c>
      <c r="F819" s="378">
        <f t="shared" ref="F819:F826" si="161">G819+H819+I819+J819</f>
        <v>1306359</v>
      </c>
      <c r="G819" s="1247">
        <v>0</v>
      </c>
      <c r="H819" s="1248">
        <v>0</v>
      </c>
      <c r="I819" s="1248">
        <v>0</v>
      </c>
      <c r="J819" s="297">
        <v>1306359</v>
      </c>
      <c r="K819" s="1284">
        <f t="shared" si="158"/>
        <v>1</v>
      </c>
      <c r="L819" s="248"/>
    </row>
    <row r="820" spans="1:12" hidden="1">
      <c r="A820" s="5"/>
      <c r="B820" s="968"/>
      <c r="C820" s="977">
        <f>C819+1</f>
        <v>552</v>
      </c>
      <c r="D820" s="978" t="s">
        <v>843</v>
      </c>
      <c r="E820" s="371"/>
      <c r="F820" s="380">
        <f t="shared" si="161"/>
        <v>0</v>
      </c>
      <c r="G820" s="1249">
        <v>0</v>
      </c>
      <c r="H820" s="1250">
        <v>0</v>
      </c>
      <c r="I820" s="1250">
        <v>0</v>
      </c>
      <c r="J820" s="300"/>
      <c r="K820" s="1284" t="str">
        <f t="shared" si="158"/>
        <v/>
      </c>
      <c r="L820" s="248"/>
    </row>
    <row r="821" spans="1:12" hidden="1">
      <c r="A821" s="59"/>
      <c r="B821" s="979"/>
      <c r="C821" s="977">
        <v>558</v>
      </c>
      <c r="D821" s="980" t="s">
        <v>1322</v>
      </c>
      <c r="E821" s="371"/>
      <c r="F821" s="380">
        <f>G821+H821+I821+J821</f>
        <v>0</v>
      </c>
      <c r="G821" s="1249">
        <v>0</v>
      </c>
      <c r="H821" s="1250">
        <v>0</v>
      </c>
      <c r="I821" s="1250">
        <v>0</v>
      </c>
      <c r="J821" s="498">
        <v>0</v>
      </c>
      <c r="K821" s="1284" t="str">
        <f t="shared" si="158"/>
        <v/>
      </c>
      <c r="L821" s="248"/>
    </row>
    <row r="822" spans="1:12">
      <c r="A822" s="167"/>
      <c r="B822" s="979"/>
      <c r="C822" s="977">
        <v>560</v>
      </c>
      <c r="D822" s="980" t="s">
        <v>844</v>
      </c>
      <c r="E822" s="371">
        <v>0</v>
      </c>
      <c r="F822" s="380">
        <f t="shared" si="161"/>
        <v>529726</v>
      </c>
      <c r="G822" s="1249">
        <v>0</v>
      </c>
      <c r="H822" s="1250">
        <v>0</v>
      </c>
      <c r="I822" s="1250">
        <v>0</v>
      </c>
      <c r="J822" s="300">
        <v>529726</v>
      </c>
      <c r="K822" s="1284">
        <f t="shared" si="158"/>
        <v>1</v>
      </c>
      <c r="L822" s="248"/>
    </row>
    <row r="823" spans="1:12">
      <c r="A823" s="5"/>
      <c r="B823" s="979"/>
      <c r="C823" s="977">
        <v>580</v>
      </c>
      <c r="D823" s="978" t="s">
        <v>845</v>
      </c>
      <c r="E823" s="371">
        <v>0</v>
      </c>
      <c r="F823" s="380">
        <f t="shared" si="161"/>
        <v>320140</v>
      </c>
      <c r="G823" s="1249">
        <v>0</v>
      </c>
      <c r="H823" s="1250">
        <v>0</v>
      </c>
      <c r="I823" s="1250">
        <v>0</v>
      </c>
      <c r="J823" s="300">
        <v>320140</v>
      </c>
      <c r="K823" s="1284">
        <f t="shared" si="158"/>
        <v>1</v>
      </c>
      <c r="L823" s="248"/>
    </row>
    <row r="824" spans="1:12" ht="31.5" hidden="1">
      <c r="A824" s="5"/>
      <c r="B824" s="968"/>
      <c r="C824" s="970">
        <v>588</v>
      </c>
      <c r="D824" s="973" t="s">
        <v>1326</v>
      </c>
      <c r="E824" s="371"/>
      <c r="F824" s="380">
        <f>G824+H824+I824+J824</f>
        <v>0</v>
      </c>
      <c r="G824" s="1249">
        <v>0</v>
      </c>
      <c r="H824" s="1250">
        <v>0</v>
      </c>
      <c r="I824" s="1250">
        <v>0</v>
      </c>
      <c r="J824" s="498">
        <v>0</v>
      </c>
      <c r="K824" s="1284" t="str">
        <f t="shared" si="158"/>
        <v/>
      </c>
      <c r="L824" s="248"/>
    </row>
    <row r="825" spans="1:12" ht="31.5" hidden="1">
      <c r="A825" s="5"/>
      <c r="B825" s="968"/>
      <c r="C825" s="981">
        <v>590</v>
      </c>
      <c r="D825" s="982" t="s">
        <v>846</v>
      </c>
      <c r="E825" s="375">
        <v>0</v>
      </c>
      <c r="F825" s="379">
        <f t="shared" si="161"/>
        <v>0</v>
      </c>
      <c r="G825" s="307">
        <v>0</v>
      </c>
      <c r="H825" s="308">
        <v>0</v>
      </c>
      <c r="I825" s="308">
        <v>0</v>
      </c>
      <c r="J825" s="309">
        <v>0</v>
      </c>
      <c r="K825" s="1284" t="str">
        <f t="shared" si="158"/>
        <v/>
      </c>
      <c r="L825" s="248"/>
    </row>
    <row r="826" spans="1:12" hidden="1">
      <c r="A826" s="7">
        <v>5</v>
      </c>
      <c r="B826" s="962">
        <v>800</v>
      </c>
      <c r="C826" s="1970" t="s">
        <v>970</v>
      </c>
      <c r="D826" s="1971"/>
      <c r="E826" s="1267"/>
      <c r="F826" s="217">
        <f t="shared" si="161"/>
        <v>0</v>
      </c>
      <c r="G826" s="1071"/>
      <c r="H826" s="1072"/>
      <c r="I826" s="1072"/>
      <c r="J826" s="1073"/>
      <c r="K826" s="1284" t="str">
        <f t="shared" si="158"/>
        <v/>
      </c>
      <c r="L826" s="248"/>
    </row>
    <row r="827" spans="1:12">
      <c r="A827" s="8">
        <v>10</v>
      </c>
      <c r="B827" s="962">
        <v>1000</v>
      </c>
      <c r="C827" s="1968" t="s">
        <v>848</v>
      </c>
      <c r="D827" s="1968"/>
      <c r="E827" s="216">
        <f t="shared" ref="E827:J827" si="162">SUM(E828:E844)</f>
        <v>0</v>
      </c>
      <c r="F827" s="217">
        <f t="shared" si="162"/>
        <v>2050685</v>
      </c>
      <c r="G827" s="328">
        <f t="shared" si="162"/>
        <v>1993435</v>
      </c>
      <c r="H827" s="329">
        <f t="shared" si="162"/>
        <v>0</v>
      </c>
      <c r="I827" s="329">
        <f t="shared" si="162"/>
        <v>56585</v>
      </c>
      <c r="J827" s="330">
        <f t="shared" si="162"/>
        <v>665</v>
      </c>
      <c r="K827" s="1284">
        <f t="shared" si="158"/>
        <v>1</v>
      </c>
      <c r="L827" s="248"/>
    </row>
    <row r="828" spans="1:12" hidden="1">
      <c r="A828" s="8">
        <v>15</v>
      </c>
      <c r="B828" s="969"/>
      <c r="C828" s="964">
        <v>1011</v>
      </c>
      <c r="D828" s="983" t="s">
        <v>849</v>
      </c>
      <c r="E828" s="369">
        <v>0</v>
      </c>
      <c r="F828" s="378">
        <f t="shared" ref="F828:F844" si="163">G828+H828+I828+J828</f>
        <v>0</v>
      </c>
      <c r="G828" s="295">
        <v>0</v>
      </c>
      <c r="H828" s="296">
        <v>0</v>
      </c>
      <c r="I828" s="296">
        <v>0</v>
      </c>
      <c r="J828" s="297">
        <v>0</v>
      </c>
      <c r="K828" s="1284" t="str">
        <f t="shared" si="158"/>
        <v/>
      </c>
      <c r="L828" s="248"/>
    </row>
    <row r="829" spans="1:12" hidden="1">
      <c r="A829" s="7">
        <v>35</v>
      </c>
      <c r="B829" s="969"/>
      <c r="C829" s="970">
        <v>1012</v>
      </c>
      <c r="D829" s="971" t="s">
        <v>850</v>
      </c>
      <c r="E829" s="371">
        <v>0</v>
      </c>
      <c r="F829" s="380">
        <f t="shared" si="163"/>
        <v>0</v>
      </c>
      <c r="G829" s="298">
        <v>0</v>
      </c>
      <c r="H829" s="299">
        <v>0</v>
      </c>
      <c r="I829" s="299">
        <v>0</v>
      </c>
      <c r="J829" s="300">
        <v>0</v>
      </c>
      <c r="K829" s="1284" t="str">
        <f t="shared" si="158"/>
        <v/>
      </c>
      <c r="L829" s="248"/>
    </row>
    <row r="830" spans="1:12" hidden="1">
      <c r="A830" s="8">
        <v>40</v>
      </c>
      <c r="B830" s="969"/>
      <c r="C830" s="970">
        <v>1013</v>
      </c>
      <c r="D830" s="971" t="s">
        <v>851</v>
      </c>
      <c r="E830" s="371">
        <v>0</v>
      </c>
      <c r="F830" s="380">
        <f t="shared" si="163"/>
        <v>0</v>
      </c>
      <c r="G830" s="298">
        <v>0</v>
      </c>
      <c r="H830" s="299">
        <v>0</v>
      </c>
      <c r="I830" s="299">
        <v>0</v>
      </c>
      <c r="J830" s="300">
        <v>0</v>
      </c>
      <c r="K830" s="1284" t="str">
        <f t="shared" si="158"/>
        <v/>
      </c>
      <c r="L830" s="248"/>
    </row>
    <row r="831" spans="1:12" hidden="1">
      <c r="A831" s="8">
        <v>45</v>
      </c>
      <c r="B831" s="969"/>
      <c r="C831" s="970">
        <v>1014</v>
      </c>
      <c r="D831" s="971" t="s">
        <v>852</v>
      </c>
      <c r="E831" s="371">
        <v>0</v>
      </c>
      <c r="F831" s="380">
        <f t="shared" si="163"/>
        <v>0</v>
      </c>
      <c r="G831" s="298">
        <v>0</v>
      </c>
      <c r="H831" s="299">
        <v>0</v>
      </c>
      <c r="I831" s="299">
        <v>0</v>
      </c>
      <c r="J831" s="300">
        <v>0</v>
      </c>
      <c r="K831" s="1284" t="str">
        <f t="shared" si="158"/>
        <v/>
      </c>
      <c r="L831" s="248"/>
    </row>
    <row r="832" spans="1:12">
      <c r="A832" s="8">
        <v>50</v>
      </c>
      <c r="B832" s="969"/>
      <c r="C832" s="970">
        <v>1015</v>
      </c>
      <c r="D832" s="971" t="s">
        <v>853</v>
      </c>
      <c r="E832" s="371">
        <v>0</v>
      </c>
      <c r="F832" s="380">
        <f t="shared" si="163"/>
        <v>67904</v>
      </c>
      <c r="G832" s="298">
        <v>63839</v>
      </c>
      <c r="H832" s="299">
        <v>0</v>
      </c>
      <c r="I832" s="299">
        <v>4065</v>
      </c>
      <c r="J832" s="300">
        <v>0</v>
      </c>
      <c r="K832" s="1284">
        <f t="shared" si="158"/>
        <v>1</v>
      </c>
      <c r="L832" s="248"/>
    </row>
    <row r="833" spans="1:12">
      <c r="A833" s="8">
        <v>55</v>
      </c>
      <c r="B833" s="969"/>
      <c r="C833" s="984">
        <v>1016</v>
      </c>
      <c r="D833" s="985" t="s">
        <v>854</v>
      </c>
      <c r="E833" s="373">
        <v>0</v>
      </c>
      <c r="F833" s="381">
        <f t="shared" si="163"/>
        <v>309496</v>
      </c>
      <c r="G833" s="359">
        <v>309260</v>
      </c>
      <c r="H833" s="360">
        <v>0</v>
      </c>
      <c r="I833" s="360">
        <v>236</v>
      </c>
      <c r="J833" s="361">
        <v>0</v>
      </c>
      <c r="K833" s="1284">
        <f t="shared" si="158"/>
        <v>1</v>
      </c>
      <c r="L833" s="248"/>
    </row>
    <row r="834" spans="1:12">
      <c r="A834" s="8">
        <v>60</v>
      </c>
      <c r="B834" s="963"/>
      <c r="C834" s="986">
        <v>1020</v>
      </c>
      <c r="D834" s="987" t="s">
        <v>855</v>
      </c>
      <c r="E834" s="1268">
        <v>0</v>
      </c>
      <c r="F834" s="383">
        <f t="shared" si="163"/>
        <v>1411102</v>
      </c>
      <c r="G834" s="304">
        <v>1410185</v>
      </c>
      <c r="H834" s="305">
        <v>0</v>
      </c>
      <c r="I834" s="305">
        <v>243</v>
      </c>
      <c r="J834" s="306">
        <v>674</v>
      </c>
      <c r="K834" s="1284">
        <f t="shared" si="158"/>
        <v>1</v>
      </c>
      <c r="L834" s="248"/>
    </row>
    <row r="835" spans="1:12">
      <c r="A835" s="7">
        <v>65</v>
      </c>
      <c r="B835" s="969"/>
      <c r="C835" s="988">
        <v>1030</v>
      </c>
      <c r="D835" s="989" t="s">
        <v>856</v>
      </c>
      <c r="E835" s="1269">
        <v>0</v>
      </c>
      <c r="F835" s="385">
        <f t="shared" si="163"/>
        <v>48399</v>
      </c>
      <c r="G835" s="301">
        <v>48399</v>
      </c>
      <c r="H835" s="302">
        <v>0</v>
      </c>
      <c r="I835" s="302">
        <v>0</v>
      </c>
      <c r="J835" s="303">
        <v>0</v>
      </c>
      <c r="K835" s="1284">
        <f t="shared" si="158"/>
        <v>1</v>
      </c>
      <c r="L835" s="248"/>
    </row>
    <row r="836" spans="1:12">
      <c r="A836" s="8">
        <v>70</v>
      </c>
      <c r="B836" s="969"/>
      <c r="C836" s="986">
        <v>1051</v>
      </c>
      <c r="D836" s="990" t="s">
        <v>857</v>
      </c>
      <c r="E836" s="1268">
        <v>0</v>
      </c>
      <c r="F836" s="383">
        <f t="shared" si="163"/>
        <v>50201</v>
      </c>
      <c r="G836" s="304">
        <v>0</v>
      </c>
      <c r="H836" s="305">
        <v>0</v>
      </c>
      <c r="I836" s="305">
        <v>50201</v>
      </c>
      <c r="J836" s="306">
        <v>0</v>
      </c>
      <c r="K836" s="1284">
        <f t="shared" si="158"/>
        <v>1</v>
      </c>
      <c r="L836" s="248"/>
    </row>
    <row r="837" spans="1:12">
      <c r="A837" s="8">
        <v>75</v>
      </c>
      <c r="B837" s="969"/>
      <c r="C837" s="970">
        <v>1052</v>
      </c>
      <c r="D837" s="971" t="s">
        <v>858</v>
      </c>
      <c r="E837" s="371">
        <v>0</v>
      </c>
      <c r="F837" s="380">
        <f t="shared" si="163"/>
        <v>5757</v>
      </c>
      <c r="G837" s="298">
        <v>3917</v>
      </c>
      <c r="H837" s="299">
        <v>0</v>
      </c>
      <c r="I837" s="299">
        <v>1840</v>
      </c>
      <c r="J837" s="300">
        <v>0</v>
      </c>
      <c r="K837" s="1284">
        <f t="shared" si="158"/>
        <v>1</v>
      </c>
      <c r="L837" s="248"/>
    </row>
    <row r="838" spans="1:12">
      <c r="A838" s="8">
        <v>80</v>
      </c>
      <c r="B838" s="969"/>
      <c r="C838" s="988">
        <v>1053</v>
      </c>
      <c r="D838" s="989" t="s">
        <v>1211</v>
      </c>
      <c r="E838" s="1269">
        <v>0</v>
      </c>
      <c r="F838" s="385">
        <f t="shared" si="163"/>
        <v>4800</v>
      </c>
      <c r="G838" s="301">
        <v>4800</v>
      </c>
      <c r="H838" s="302">
        <v>0</v>
      </c>
      <c r="I838" s="302">
        <v>0</v>
      </c>
      <c r="J838" s="303">
        <v>0</v>
      </c>
      <c r="K838" s="1284">
        <f t="shared" si="158"/>
        <v>1</v>
      </c>
      <c r="L838" s="248"/>
    </row>
    <row r="839" spans="1:12">
      <c r="A839" s="8">
        <v>80</v>
      </c>
      <c r="B839" s="969"/>
      <c r="C839" s="986">
        <v>1062</v>
      </c>
      <c r="D839" s="987" t="s">
        <v>859</v>
      </c>
      <c r="E839" s="1268">
        <v>0</v>
      </c>
      <c r="F839" s="383">
        <f t="shared" si="163"/>
        <v>24534</v>
      </c>
      <c r="G839" s="304">
        <v>24534</v>
      </c>
      <c r="H839" s="305">
        <v>0</v>
      </c>
      <c r="I839" s="305">
        <v>0</v>
      </c>
      <c r="J839" s="306">
        <v>0</v>
      </c>
      <c r="K839" s="1284">
        <f t="shared" si="158"/>
        <v>1</v>
      </c>
      <c r="L839" s="248"/>
    </row>
    <row r="840" spans="1:12" hidden="1">
      <c r="A840" s="8">
        <v>85</v>
      </c>
      <c r="B840" s="969"/>
      <c r="C840" s="988">
        <v>1063</v>
      </c>
      <c r="D840" s="991" t="s">
        <v>1180</v>
      </c>
      <c r="E840" s="1269">
        <v>0</v>
      </c>
      <c r="F840" s="385">
        <f t="shared" si="163"/>
        <v>0</v>
      </c>
      <c r="G840" s="301">
        <v>0</v>
      </c>
      <c r="H840" s="302">
        <v>0</v>
      </c>
      <c r="I840" s="302">
        <v>0</v>
      </c>
      <c r="J840" s="303">
        <v>0</v>
      </c>
      <c r="K840" s="1284" t="str">
        <f t="shared" si="158"/>
        <v/>
      </c>
      <c r="L840" s="248"/>
    </row>
    <row r="841" spans="1:12">
      <c r="A841" s="8">
        <v>90</v>
      </c>
      <c r="B841" s="969"/>
      <c r="C841" s="992">
        <v>1069</v>
      </c>
      <c r="D841" s="993" t="s">
        <v>860</v>
      </c>
      <c r="E841" s="1270">
        <v>0</v>
      </c>
      <c r="F841" s="387">
        <f t="shared" si="163"/>
        <v>15</v>
      </c>
      <c r="G841" s="482">
        <v>15</v>
      </c>
      <c r="H841" s="483">
        <v>0</v>
      </c>
      <c r="I841" s="483">
        <v>0</v>
      </c>
      <c r="J841" s="447">
        <v>0</v>
      </c>
      <c r="K841" s="1284">
        <f t="shared" si="158"/>
        <v>1</v>
      </c>
      <c r="L841" s="248"/>
    </row>
    <row r="842" spans="1:12" hidden="1">
      <c r="A842" s="8">
        <v>90</v>
      </c>
      <c r="B842" s="963"/>
      <c r="C842" s="986">
        <v>1091</v>
      </c>
      <c r="D842" s="990" t="s">
        <v>1212</v>
      </c>
      <c r="E842" s="1268">
        <v>0</v>
      </c>
      <c r="F842" s="383">
        <f t="shared" si="163"/>
        <v>0</v>
      </c>
      <c r="G842" s="304">
        <v>0</v>
      </c>
      <c r="H842" s="305">
        <v>0</v>
      </c>
      <c r="I842" s="305">
        <v>0</v>
      </c>
      <c r="J842" s="306">
        <v>0</v>
      </c>
      <c r="K842" s="1284" t="str">
        <f t="shared" si="158"/>
        <v/>
      </c>
      <c r="L842" s="248"/>
    </row>
    <row r="843" spans="1:12">
      <c r="A843" s="7">
        <v>115</v>
      </c>
      <c r="B843" s="969"/>
      <c r="C843" s="970">
        <v>1092</v>
      </c>
      <c r="D843" s="971" t="s">
        <v>994</v>
      </c>
      <c r="E843" s="371">
        <v>0</v>
      </c>
      <c r="F843" s="380">
        <f t="shared" si="163"/>
        <v>128477</v>
      </c>
      <c r="G843" s="298">
        <v>128486</v>
      </c>
      <c r="H843" s="299">
        <v>0</v>
      </c>
      <c r="I843" s="299">
        <v>0</v>
      </c>
      <c r="J843" s="300">
        <v>-9</v>
      </c>
      <c r="K843" s="1284">
        <f t="shared" si="158"/>
        <v>1</v>
      </c>
      <c r="L843" s="248"/>
    </row>
    <row r="844" spans="1:12" hidden="1">
      <c r="A844" s="7">
        <v>125</v>
      </c>
      <c r="B844" s="969"/>
      <c r="C844" s="966">
        <v>1098</v>
      </c>
      <c r="D844" s="994" t="s">
        <v>861</v>
      </c>
      <c r="E844" s="375">
        <v>0</v>
      </c>
      <c r="F844" s="379">
        <f t="shared" si="163"/>
        <v>0</v>
      </c>
      <c r="G844" s="307">
        <v>0</v>
      </c>
      <c r="H844" s="308">
        <v>0</v>
      </c>
      <c r="I844" s="308">
        <v>0</v>
      </c>
      <c r="J844" s="309">
        <v>0</v>
      </c>
      <c r="K844" s="1284" t="str">
        <f t="shared" si="158"/>
        <v/>
      </c>
      <c r="L844" s="248"/>
    </row>
    <row r="845" spans="1:12">
      <c r="A845" s="8">
        <v>130</v>
      </c>
      <c r="B845" s="962">
        <v>1900</v>
      </c>
      <c r="C845" s="1958" t="s">
        <v>558</v>
      </c>
      <c r="D845" s="1958"/>
      <c r="E845" s="216">
        <f t="shared" ref="E845:J845" si="164">SUM(E846:E848)</f>
        <v>0</v>
      </c>
      <c r="F845" s="217">
        <f t="shared" si="164"/>
        <v>87129</v>
      </c>
      <c r="G845" s="328">
        <f t="shared" si="164"/>
        <v>87387</v>
      </c>
      <c r="H845" s="329">
        <f t="shared" si="164"/>
        <v>0</v>
      </c>
      <c r="I845" s="329">
        <f t="shared" si="164"/>
        <v>10</v>
      </c>
      <c r="J845" s="330">
        <f t="shared" si="164"/>
        <v>-268</v>
      </c>
      <c r="K845" s="1284">
        <f t="shared" si="158"/>
        <v>1</v>
      </c>
      <c r="L845" s="248"/>
    </row>
    <row r="846" spans="1:12">
      <c r="A846" s="8">
        <v>135</v>
      </c>
      <c r="B846" s="969"/>
      <c r="C846" s="964">
        <v>1901</v>
      </c>
      <c r="D846" s="1826" t="s">
        <v>559</v>
      </c>
      <c r="E846" s="369">
        <v>0</v>
      </c>
      <c r="F846" s="378">
        <f>G846+H846+I846+J846</f>
        <v>64047</v>
      </c>
      <c r="G846" s="295">
        <v>64305</v>
      </c>
      <c r="H846" s="296">
        <v>0</v>
      </c>
      <c r="I846" s="296">
        <v>10</v>
      </c>
      <c r="J846" s="297">
        <v>-268</v>
      </c>
      <c r="K846" s="1284">
        <f t="shared" si="158"/>
        <v>1</v>
      </c>
      <c r="L846" s="248"/>
    </row>
    <row r="847" spans="1:12">
      <c r="A847" s="8">
        <v>140</v>
      </c>
      <c r="B847" s="996"/>
      <c r="C847" s="970">
        <v>1981</v>
      </c>
      <c r="D847" s="1827" t="s">
        <v>560</v>
      </c>
      <c r="E847" s="371">
        <v>0</v>
      </c>
      <c r="F847" s="380">
        <f>G847+H847+I847+J847</f>
        <v>23082</v>
      </c>
      <c r="G847" s="298">
        <v>23082</v>
      </c>
      <c r="H847" s="299">
        <v>0</v>
      </c>
      <c r="I847" s="299">
        <v>0</v>
      </c>
      <c r="J847" s="300">
        <v>0</v>
      </c>
      <c r="K847" s="1284">
        <f t="shared" si="158"/>
        <v>1</v>
      </c>
      <c r="L847" s="248"/>
    </row>
    <row r="848" spans="1:12" hidden="1">
      <c r="A848" s="8">
        <v>145</v>
      </c>
      <c r="B848" s="969"/>
      <c r="C848" s="966">
        <v>1991</v>
      </c>
      <c r="D848" s="1828" t="s">
        <v>561</v>
      </c>
      <c r="E848" s="375">
        <v>0</v>
      </c>
      <c r="F848" s="379">
        <f>G848+H848+I848+J848</f>
        <v>0</v>
      </c>
      <c r="G848" s="307">
        <v>0</v>
      </c>
      <c r="H848" s="308">
        <v>0</v>
      </c>
      <c r="I848" s="308">
        <v>0</v>
      </c>
      <c r="J848" s="309">
        <v>0</v>
      </c>
      <c r="K848" s="1284" t="str">
        <f t="shared" si="158"/>
        <v/>
      </c>
      <c r="L848" s="248"/>
    </row>
    <row r="849" spans="1:12" hidden="1">
      <c r="A849" s="8">
        <v>150</v>
      </c>
      <c r="B849" s="962">
        <v>2100</v>
      </c>
      <c r="C849" s="1958" t="s">
        <v>978</v>
      </c>
      <c r="D849" s="1958"/>
      <c r="E849" s="216">
        <f t="shared" ref="E849:J849" si="165">SUM(E850:E854)</f>
        <v>0</v>
      </c>
      <c r="F849" s="217">
        <f t="shared" si="165"/>
        <v>0</v>
      </c>
      <c r="G849" s="328">
        <f t="shared" si="165"/>
        <v>0</v>
      </c>
      <c r="H849" s="329">
        <f t="shared" si="165"/>
        <v>0</v>
      </c>
      <c r="I849" s="329">
        <f t="shared" si="165"/>
        <v>0</v>
      </c>
      <c r="J849" s="330">
        <f t="shared" si="165"/>
        <v>0</v>
      </c>
      <c r="K849" s="1284" t="str">
        <f t="shared" si="158"/>
        <v/>
      </c>
      <c r="L849" s="248"/>
    </row>
    <row r="850" spans="1:12" hidden="1">
      <c r="A850" s="8">
        <v>155</v>
      </c>
      <c r="B850" s="969"/>
      <c r="C850" s="964">
        <v>2110</v>
      </c>
      <c r="D850" s="1826" t="s">
        <v>2130</v>
      </c>
      <c r="E850" s="369"/>
      <c r="F850" s="378">
        <f>G850+H850+I850+J850</f>
        <v>0</v>
      </c>
      <c r="G850" s="295"/>
      <c r="H850" s="296"/>
      <c r="I850" s="296"/>
      <c r="J850" s="297"/>
      <c r="K850" s="1284" t="str">
        <f t="shared" si="158"/>
        <v/>
      </c>
      <c r="L850" s="248"/>
    </row>
    <row r="851" spans="1:12" hidden="1">
      <c r="A851" s="8">
        <v>160</v>
      </c>
      <c r="B851" s="996"/>
      <c r="C851" s="970">
        <v>2120</v>
      </c>
      <c r="D851" s="1827" t="s">
        <v>2131</v>
      </c>
      <c r="E851" s="371"/>
      <c r="F851" s="380">
        <f>G851+H851+I851+J851</f>
        <v>0</v>
      </c>
      <c r="G851" s="298"/>
      <c r="H851" s="299"/>
      <c r="I851" s="299"/>
      <c r="J851" s="300"/>
      <c r="K851" s="1284" t="str">
        <f t="shared" si="158"/>
        <v/>
      </c>
      <c r="L851" s="248"/>
    </row>
    <row r="852" spans="1:12" hidden="1">
      <c r="A852" s="8">
        <v>165</v>
      </c>
      <c r="B852" s="996"/>
      <c r="C852" s="970">
        <v>2125</v>
      </c>
      <c r="D852" s="1827" t="s">
        <v>2132</v>
      </c>
      <c r="E852" s="371"/>
      <c r="F852" s="380">
        <f>G852+H852+I852+J852</f>
        <v>0</v>
      </c>
      <c r="G852" s="298"/>
      <c r="H852" s="299"/>
      <c r="I852" s="1250">
        <v>0</v>
      </c>
      <c r="J852" s="300"/>
      <c r="K852" s="1284" t="str">
        <f t="shared" si="158"/>
        <v/>
      </c>
      <c r="L852" s="248"/>
    </row>
    <row r="853" spans="1:12" hidden="1">
      <c r="A853" s="8">
        <v>175</v>
      </c>
      <c r="B853" s="968"/>
      <c r="C853" s="970">
        <v>2140</v>
      </c>
      <c r="D853" s="1827" t="s">
        <v>2133</v>
      </c>
      <c r="E853" s="371"/>
      <c r="F853" s="380">
        <f>G853+H853+I853+J853</f>
        <v>0</v>
      </c>
      <c r="G853" s="298"/>
      <c r="H853" s="299"/>
      <c r="I853" s="1250">
        <v>0</v>
      </c>
      <c r="J853" s="300"/>
      <c r="K853" s="1284" t="str">
        <f t="shared" si="158"/>
        <v/>
      </c>
      <c r="L853" s="248"/>
    </row>
    <row r="854" spans="1:12" hidden="1">
      <c r="A854" s="8">
        <v>180</v>
      </c>
      <c r="B854" s="969"/>
      <c r="C854" s="966">
        <v>2190</v>
      </c>
      <c r="D854" s="1828" t="s">
        <v>866</v>
      </c>
      <c r="E854" s="375"/>
      <c r="F854" s="379">
        <f>G854+H854+I854+J854</f>
        <v>0</v>
      </c>
      <c r="G854" s="307"/>
      <c r="H854" s="308"/>
      <c r="I854" s="1252">
        <v>0</v>
      </c>
      <c r="J854" s="309"/>
      <c r="K854" s="1284" t="str">
        <f t="shared" si="158"/>
        <v/>
      </c>
      <c r="L854" s="248"/>
    </row>
    <row r="855" spans="1:12" hidden="1">
      <c r="A855" s="8">
        <v>185</v>
      </c>
      <c r="B855" s="962">
        <v>2200</v>
      </c>
      <c r="C855" s="1958" t="s">
        <v>867</v>
      </c>
      <c r="D855" s="1958"/>
      <c r="E855" s="216">
        <f t="shared" ref="E855:J855" si="166">SUM(E856:E857)</f>
        <v>0</v>
      </c>
      <c r="F855" s="217">
        <f t="shared" si="166"/>
        <v>0</v>
      </c>
      <c r="G855" s="328">
        <f t="shared" si="166"/>
        <v>0</v>
      </c>
      <c r="H855" s="329">
        <f t="shared" si="166"/>
        <v>0</v>
      </c>
      <c r="I855" s="329">
        <f t="shared" si="166"/>
        <v>0</v>
      </c>
      <c r="J855" s="330">
        <f t="shared" si="166"/>
        <v>0</v>
      </c>
      <c r="K855" s="1284" t="str">
        <f t="shared" si="158"/>
        <v/>
      </c>
      <c r="L855" s="248"/>
    </row>
    <row r="856" spans="1:12" hidden="1">
      <c r="A856" s="8">
        <v>190</v>
      </c>
      <c r="B856" s="969"/>
      <c r="C856" s="964">
        <v>2221</v>
      </c>
      <c r="D856" s="965" t="s">
        <v>2142</v>
      </c>
      <c r="E856" s="369"/>
      <c r="F856" s="378">
        <f t="shared" ref="F856:F864" si="167">G856+H856+I856+J856</f>
        <v>0</v>
      </c>
      <c r="G856" s="295"/>
      <c r="H856" s="296"/>
      <c r="I856" s="296"/>
      <c r="J856" s="297"/>
      <c r="K856" s="1284" t="str">
        <f t="shared" si="158"/>
        <v/>
      </c>
      <c r="L856" s="248"/>
    </row>
    <row r="857" spans="1:12" hidden="1">
      <c r="A857" s="8">
        <v>200</v>
      </c>
      <c r="B857" s="969"/>
      <c r="C857" s="966">
        <v>2224</v>
      </c>
      <c r="D857" s="967" t="s">
        <v>2143</v>
      </c>
      <c r="E857" s="375"/>
      <c r="F857" s="379">
        <f t="shared" si="167"/>
        <v>0</v>
      </c>
      <c r="G857" s="307"/>
      <c r="H857" s="308"/>
      <c r="I857" s="308"/>
      <c r="J857" s="309"/>
      <c r="K857" s="1284" t="str">
        <f t="shared" si="158"/>
        <v/>
      </c>
      <c r="L857" s="248"/>
    </row>
    <row r="858" spans="1:12" hidden="1">
      <c r="A858" s="8">
        <v>200</v>
      </c>
      <c r="B858" s="962">
        <v>2500</v>
      </c>
      <c r="C858" s="1958" t="s">
        <v>869</v>
      </c>
      <c r="D858" s="1972"/>
      <c r="E858" s="1267"/>
      <c r="F858" s="217">
        <f t="shared" si="167"/>
        <v>0</v>
      </c>
      <c r="G858" s="1071"/>
      <c r="H858" s="1072"/>
      <c r="I858" s="1072"/>
      <c r="J858" s="1073"/>
      <c r="K858" s="1284" t="str">
        <f t="shared" si="158"/>
        <v/>
      </c>
      <c r="L858" s="248"/>
    </row>
    <row r="859" spans="1:12" hidden="1">
      <c r="A859" s="8">
        <v>205</v>
      </c>
      <c r="B859" s="962">
        <v>2600</v>
      </c>
      <c r="C859" s="1965" t="s">
        <v>870</v>
      </c>
      <c r="D859" s="1966"/>
      <c r="E859" s="1267"/>
      <c r="F859" s="217">
        <f t="shared" si="167"/>
        <v>0</v>
      </c>
      <c r="G859" s="1071"/>
      <c r="H859" s="1072"/>
      <c r="I859" s="1072"/>
      <c r="J859" s="1073"/>
      <c r="K859" s="1284" t="str">
        <f t="shared" si="158"/>
        <v/>
      </c>
      <c r="L859" s="248"/>
    </row>
    <row r="860" spans="1:12" hidden="1">
      <c r="A860" s="8">
        <v>210</v>
      </c>
      <c r="B860" s="962">
        <v>2700</v>
      </c>
      <c r="C860" s="1965" t="s">
        <v>871</v>
      </c>
      <c r="D860" s="1966"/>
      <c r="E860" s="1267"/>
      <c r="F860" s="217">
        <f t="shared" si="167"/>
        <v>0</v>
      </c>
      <c r="G860" s="1071"/>
      <c r="H860" s="1072"/>
      <c r="I860" s="1072"/>
      <c r="J860" s="1073"/>
      <c r="K860" s="1284" t="str">
        <f t="shared" si="158"/>
        <v/>
      </c>
      <c r="L860" s="248"/>
    </row>
    <row r="861" spans="1:12" hidden="1">
      <c r="A861" s="8">
        <v>215</v>
      </c>
      <c r="B861" s="962">
        <v>2800</v>
      </c>
      <c r="C861" s="1965" t="s">
        <v>1599</v>
      </c>
      <c r="D861" s="1966"/>
      <c r="E861" s="216">
        <f t="shared" ref="E861:J861" si="168">SUM(E862:E864)</f>
        <v>0</v>
      </c>
      <c r="F861" s="216">
        <f t="shared" si="168"/>
        <v>0</v>
      </c>
      <c r="G861" s="328">
        <f t="shared" si="168"/>
        <v>0</v>
      </c>
      <c r="H861" s="329">
        <f t="shared" si="168"/>
        <v>0</v>
      </c>
      <c r="I861" s="329">
        <f t="shared" si="168"/>
        <v>0</v>
      </c>
      <c r="J861" s="330">
        <f t="shared" si="168"/>
        <v>0</v>
      </c>
      <c r="K861" s="1284" t="str">
        <f t="shared" si="158"/>
        <v/>
      </c>
      <c r="L861" s="248"/>
    </row>
    <row r="862" spans="1:12" ht="36" hidden="1" customHeight="1">
      <c r="A862" s="7">
        <v>220</v>
      </c>
      <c r="B862" s="1001"/>
      <c r="C862" s="964">
        <v>2810</v>
      </c>
      <c r="D862" s="1005" t="s">
        <v>2127</v>
      </c>
      <c r="E862" s="369"/>
      <c r="F862" s="378">
        <f t="shared" si="167"/>
        <v>0</v>
      </c>
      <c r="G862" s="295"/>
      <c r="H862" s="296"/>
      <c r="I862" s="296"/>
      <c r="J862" s="297"/>
      <c r="K862" s="1284" t="str">
        <f t="shared" si="158"/>
        <v/>
      </c>
      <c r="L862" s="248"/>
    </row>
    <row r="863" spans="1:12" hidden="1">
      <c r="A863" s="8">
        <v>225</v>
      </c>
      <c r="B863" s="1001"/>
      <c r="C863" s="970">
        <v>2820</v>
      </c>
      <c r="D863" s="1006" t="s">
        <v>2128</v>
      </c>
      <c r="E863" s="371"/>
      <c r="F863" s="380">
        <f t="shared" si="167"/>
        <v>0</v>
      </c>
      <c r="G863" s="298"/>
      <c r="H863" s="299"/>
      <c r="I863" s="299"/>
      <c r="J863" s="300"/>
      <c r="K863" s="1284" t="str">
        <f t="shared" si="158"/>
        <v/>
      </c>
      <c r="L863" s="248"/>
    </row>
    <row r="864" spans="1:12" ht="31.5" hidden="1">
      <c r="A864" s="8">
        <v>230</v>
      </c>
      <c r="B864" s="1001"/>
      <c r="C864" s="966">
        <v>2890</v>
      </c>
      <c r="D864" s="1007" t="s">
        <v>2129</v>
      </c>
      <c r="E864" s="1820"/>
      <c r="F864" s="379">
        <f t="shared" si="167"/>
        <v>0</v>
      </c>
      <c r="G864" s="1821"/>
      <c r="H864" s="1822"/>
      <c r="I864" s="1822"/>
      <c r="J864" s="1823"/>
      <c r="K864" s="1284" t="str">
        <f t="shared" si="158"/>
        <v/>
      </c>
      <c r="L864" s="248"/>
    </row>
    <row r="865" spans="1:12" hidden="1">
      <c r="A865" s="8">
        <v>245</v>
      </c>
      <c r="B865" s="962">
        <v>2900</v>
      </c>
      <c r="C865" s="1958" t="s">
        <v>872</v>
      </c>
      <c r="D865" s="1958"/>
      <c r="E865" s="216">
        <f t="shared" ref="E865:J865" si="169">SUM(E866:E873)</f>
        <v>0</v>
      </c>
      <c r="F865" s="217">
        <f t="shared" si="169"/>
        <v>0</v>
      </c>
      <c r="G865" s="328">
        <f t="shared" si="169"/>
        <v>0</v>
      </c>
      <c r="H865" s="329">
        <f t="shared" si="169"/>
        <v>0</v>
      </c>
      <c r="I865" s="329">
        <f t="shared" si="169"/>
        <v>0</v>
      </c>
      <c r="J865" s="330">
        <f t="shared" si="169"/>
        <v>0</v>
      </c>
      <c r="K865" s="1284" t="str">
        <f t="shared" si="158"/>
        <v/>
      </c>
      <c r="L865" s="248"/>
    </row>
    <row r="866" spans="1:12" hidden="1">
      <c r="A866" s="7">
        <v>220</v>
      </c>
      <c r="B866" s="1001"/>
      <c r="C866" s="964">
        <v>2910</v>
      </c>
      <c r="D866" s="1005" t="s">
        <v>2134</v>
      </c>
      <c r="E866" s="369"/>
      <c r="F866" s="378">
        <f t="shared" ref="F866:F873" si="170">G866+H866+I866+J866</f>
        <v>0</v>
      </c>
      <c r="G866" s="295"/>
      <c r="H866" s="296"/>
      <c r="I866" s="296"/>
      <c r="J866" s="297"/>
      <c r="K866" s="1284" t="str">
        <f t="shared" si="158"/>
        <v/>
      </c>
      <c r="L866" s="248"/>
    </row>
    <row r="867" spans="1:12" hidden="1">
      <c r="A867" s="8">
        <v>225</v>
      </c>
      <c r="B867" s="1001"/>
      <c r="C867" s="970">
        <v>2920</v>
      </c>
      <c r="D867" s="1006" t="s">
        <v>2135</v>
      </c>
      <c r="E867" s="371"/>
      <c r="F867" s="380">
        <f>G867+H867+I867+J867</f>
        <v>0</v>
      </c>
      <c r="G867" s="298"/>
      <c r="H867" s="299"/>
      <c r="I867" s="299"/>
      <c r="J867" s="300"/>
      <c r="K867" s="1284" t="str">
        <f t="shared" si="158"/>
        <v/>
      </c>
      <c r="L867" s="248"/>
    </row>
    <row r="868" spans="1:12" ht="31.5" hidden="1">
      <c r="A868" s="8">
        <v>230</v>
      </c>
      <c r="B868" s="1001"/>
      <c r="C868" s="970">
        <v>2969</v>
      </c>
      <c r="D868" s="1006" t="s">
        <v>2136</v>
      </c>
      <c r="E868" s="371"/>
      <c r="F868" s="380">
        <f t="shared" si="170"/>
        <v>0</v>
      </c>
      <c r="G868" s="298"/>
      <c r="H868" s="299"/>
      <c r="I868" s="299"/>
      <c r="J868" s="300"/>
      <c r="K868" s="1284" t="str">
        <f t="shared" si="158"/>
        <v/>
      </c>
      <c r="L868" s="248"/>
    </row>
    <row r="869" spans="1:12" ht="31.5" hidden="1">
      <c r="A869" s="8">
        <v>235</v>
      </c>
      <c r="B869" s="1001"/>
      <c r="C869" s="970">
        <v>2970</v>
      </c>
      <c r="D869" s="1006" t="s">
        <v>2137</v>
      </c>
      <c r="E869" s="371"/>
      <c r="F869" s="380">
        <f t="shared" si="170"/>
        <v>0</v>
      </c>
      <c r="G869" s="298"/>
      <c r="H869" s="299"/>
      <c r="I869" s="299"/>
      <c r="J869" s="300"/>
      <c r="K869" s="1284" t="str">
        <f t="shared" si="158"/>
        <v/>
      </c>
      <c r="L869" s="248"/>
    </row>
    <row r="870" spans="1:12" hidden="1">
      <c r="A870" s="8">
        <v>240</v>
      </c>
      <c r="B870" s="1001"/>
      <c r="C870" s="970">
        <v>2989</v>
      </c>
      <c r="D870" s="1006" t="s">
        <v>2138</v>
      </c>
      <c r="E870" s="371"/>
      <c r="F870" s="380">
        <f t="shared" si="170"/>
        <v>0</v>
      </c>
      <c r="G870" s="298"/>
      <c r="H870" s="299"/>
      <c r="I870" s="299"/>
      <c r="J870" s="300"/>
      <c r="K870" s="1284" t="str">
        <f t="shared" si="158"/>
        <v/>
      </c>
      <c r="L870" s="248"/>
    </row>
    <row r="871" spans="1:12" hidden="1">
      <c r="A871" s="8">
        <v>245</v>
      </c>
      <c r="B871" s="969"/>
      <c r="C871" s="970">
        <v>2990</v>
      </c>
      <c r="D871" s="1006" t="s">
        <v>2139</v>
      </c>
      <c r="E871" s="371"/>
      <c r="F871" s="380">
        <f>G871+H871+I871+J871</f>
        <v>0</v>
      </c>
      <c r="G871" s="298"/>
      <c r="H871" s="299"/>
      <c r="I871" s="299"/>
      <c r="J871" s="300"/>
      <c r="K871" s="1284" t="str">
        <f t="shared" si="158"/>
        <v/>
      </c>
      <c r="L871" s="248"/>
    </row>
    <row r="872" spans="1:12" hidden="1">
      <c r="A872" s="7">
        <v>250</v>
      </c>
      <c r="B872" s="969"/>
      <c r="C872" s="970">
        <v>2991</v>
      </c>
      <c r="D872" s="1006" t="s">
        <v>2140</v>
      </c>
      <c r="E872" s="371"/>
      <c r="F872" s="380">
        <f t="shared" si="170"/>
        <v>0</v>
      </c>
      <c r="G872" s="298"/>
      <c r="H872" s="299"/>
      <c r="I872" s="299"/>
      <c r="J872" s="300"/>
      <c r="K872" s="1284" t="str">
        <f t="shared" si="158"/>
        <v/>
      </c>
      <c r="L872" s="248"/>
    </row>
    <row r="873" spans="1:12" hidden="1">
      <c r="A873" s="8">
        <v>255</v>
      </c>
      <c r="B873" s="969"/>
      <c r="C873" s="966">
        <v>2992</v>
      </c>
      <c r="D873" s="1825" t="s">
        <v>2141</v>
      </c>
      <c r="E873" s="375">
        <v>0</v>
      </c>
      <c r="F873" s="379">
        <f t="shared" si="170"/>
        <v>0</v>
      </c>
      <c r="G873" s="307">
        <v>0</v>
      </c>
      <c r="H873" s="308">
        <v>0</v>
      </c>
      <c r="I873" s="308">
        <v>0</v>
      </c>
      <c r="J873" s="309">
        <v>0</v>
      </c>
      <c r="K873" s="1284" t="str">
        <f t="shared" si="158"/>
        <v/>
      </c>
      <c r="L873" s="248"/>
    </row>
    <row r="874" spans="1:12" hidden="1">
      <c r="A874" s="8">
        <v>265</v>
      </c>
      <c r="B874" s="962">
        <v>3300</v>
      </c>
      <c r="C874" s="1004" t="s">
        <v>2089</v>
      </c>
      <c r="D874" s="1851"/>
      <c r="E874" s="216">
        <f t="shared" ref="E874:J874" si="171">SUM(E875:E879)</f>
        <v>0</v>
      </c>
      <c r="F874" s="217">
        <f t="shared" si="171"/>
        <v>0</v>
      </c>
      <c r="G874" s="328">
        <f t="shared" si="171"/>
        <v>0</v>
      </c>
      <c r="H874" s="329">
        <f t="shared" si="171"/>
        <v>0</v>
      </c>
      <c r="I874" s="329">
        <f t="shared" si="171"/>
        <v>0</v>
      </c>
      <c r="J874" s="330">
        <f t="shared" si="171"/>
        <v>0</v>
      </c>
      <c r="K874" s="1284" t="str">
        <f t="shared" si="158"/>
        <v/>
      </c>
      <c r="L874" s="248"/>
    </row>
    <row r="875" spans="1:12" hidden="1">
      <c r="A875" s="7">
        <v>270</v>
      </c>
      <c r="B875" s="968"/>
      <c r="C875" s="964">
        <v>3301</v>
      </c>
      <c r="D875" s="1005" t="s">
        <v>878</v>
      </c>
      <c r="E875" s="369"/>
      <c r="F875" s="378">
        <f t="shared" ref="F875:F882" si="172">G875+H875+I875+J875</f>
        <v>0</v>
      </c>
      <c r="G875" s="295"/>
      <c r="H875" s="296"/>
      <c r="I875" s="1248">
        <v>0</v>
      </c>
      <c r="J875" s="497">
        <v>0</v>
      </c>
      <c r="K875" s="1284" t="str">
        <f t="shared" si="158"/>
        <v/>
      </c>
      <c r="L875" s="248"/>
    </row>
    <row r="876" spans="1:12" hidden="1">
      <c r="A876" s="7">
        <v>290</v>
      </c>
      <c r="B876" s="968"/>
      <c r="C876" s="970">
        <v>3302</v>
      </c>
      <c r="D876" s="1006" t="s">
        <v>971</v>
      </c>
      <c r="E876" s="371"/>
      <c r="F876" s="380">
        <f t="shared" si="172"/>
        <v>0</v>
      </c>
      <c r="G876" s="298"/>
      <c r="H876" s="299"/>
      <c r="I876" s="1250">
        <v>0</v>
      </c>
      <c r="J876" s="498">
        <v>0</v>
      </c>
      <c r="K876" s="1284" t="str">
        <f t="shared" si="158"/>
        <v/>
      </c>
      <c r="L876" s="248"/>
    </row>
    <row r="877" spans="1:12" hidden="1">
      <c r="A877" s="15">
        <v>320</v>
      </c>
      <c r="B877" s="968"/>
      <c r="C877" s="970">
        <v>3304</v>
      </c>
      <c r="D877" s="1006" t="s">
        <v>879</v>
      </c>
      <c r="E877" s="371"/>
      <c r="F877" s="380">
        <f t="shared" si="172"/>
        <v>0</v>
      </c>
      <c r="G877" s="298"/>
      <c r="H877" s="299"/>
      <c r="I877" s="1250">
        <v>0</v>
      </c>
      <c r="J877" s="498">
        <v>0</v>
      </c>
      <c r="K877" s="1284" t="str">
        <f t="shared" si="158"/>
        <v/>
      </c>
      <c r="L877" s="248"/>
    </row>
    <row r="878" spans="1:12" ht="47.25" hidden="1">
      <c r="A878" s="7">
        <v>330</v>
      </c>
      <c r="B878" s="968"/>
      <c r="C878" s="970">
        <v>3306</v>
      </c>
      <c r="D878" s="1006" t="s">
        <v>2144</v>
      </c>
      <c r="E878" s="371"/>
      <c r="F878" s="380">
        <f t="shared" si="172"/>
        <v>0</v>
      </c>
      <c r="G878" s="298"/>
      <c r="H878" s="299"/>
      <c r="I878" s="1250">
        <v>0</v>
      </c>
      <c r="J878" s="498">
        <v>0</v>
      </c>
      <c r="K878" s="1284" t="str">
        <f t="shared" si="158"/>
        <v/>
      </c>
      <c r="L878" s="248"/>
    </row>
    <row r="879" spans="1:12" hidden="1">
      <c r="A879" s="7">
        <v>331</v>
      </c>
      <c r="B879" s="968"/>
      <c r="C879" s="966">
        <v>3307</v>
      </c>
      <c r="D879" s="1007" t="s">
        <v>2104</v>
      </c>
      <c r="E879" s="375"/>
      <c r="F879" s="379">
        <f t="shared" si="172"/>
        <v>0</v>
      </c>
      <c r="G879" s="307"/>
      <c r="H879" s="308"/>
      <c r="I879" s="1252">
        <v>0</v>
      </c>
      <c r="J879" s="1257">
        <v>0</v>
      </c>
      <c r="K879" s="1284" t="str">
        <f t="shared" si="158"/>
        <v/>
      </c>
      <c r="L879" s="248"/>
    </row>
    <row r="880" spans="1:12" hidden="1">
      <c r="A880" s="7">
        <v>332</v>
      </c>
      <c r="B880" s="962">
        <v>3900</v>
      </c>
      <c r="C880" s="1958" t="s">
        <v>880</v>
      </c>
      <c r="D880" s="1958"/>
      <c r="E880" s="1267"/>
      <c r="F880" s="217">
        <f t="shared" si="172"/>
        <v>0</v>
      </c>
      <c r="G880" s="1071"/>
      <c r="H880" s="1072"/>
      <c r="I880" s="1072"/>
      <c r="J880" s="1073"/>
      <c r="K880" s="1284" t="str">
        <f t="shared" ref="K880:K927" si="173">(IF($E880&lt;&gt;0,$K$2,IF($F880&lt;&gt;0,$K$2,IF($G880&lt;&gt;0,$K$2,IF($H880&lt;&gt;0,$K$2,IF($I880&lt;&gt;0,$K$2,IF($J880&lt;&gt;0,$K$2,"")))))))</f>
        <v/>
      </c>
      <c r="L880" s="248"/>
    </row>
    <row r="881" spans="1:12" hidden="1">
      <c r="A881" s="7">
        <v>333</v>
      </c>
      <c r="B881" s="962">
        <v>4000</v>
      </c>
      <c r="C881" s="1958" t="s">
        <v>881</v>
      </c>
      <c r="D881" s="1958"/>
      <c r="E881" s="1267"/>
      <c r="F881" s="217">
        <f t="shared" si="172"/>
        <v>0</v>
      </c>
      <c r="G881" s="1071"/>
      <c r="H881" s="1072"/>
      <c r="I881" s="1072"/>
      <c r="J881" s="1073"/>
      <c r="K881" s="1284" t="str">
        <f t="shared" si="173"/>
        <v/>
      </c>
      <c r="L881" s="248"/>
    </row>
    <row r="882" spans="1:12" hidden="1">
      <c r="A882" s="7">
        <v>350</v>
      </c>
      <c r="B882" s="962">
        <v>4100</v>
      </c>
      <c r="C882" s="1958" t="s">
        <v>882</v>
      </c>
      <c r="D882" s="1958"/>
      <c r="E882" s="1267"/>
      <c r="F882" s="217">
        <f t="shared" si="172"/>
        <v>0</v>
      </c>
      <c r="G882" s="1071"/>
      <c r="H882" s="1072"/>
      <c r="I882" s="1072"/>
      <c r="J882" s="1073"/>
      <c r="K882" s="1284" t="str">
        <f t="shared" si="173"/>
        <v/>
      </c>
      <c r="L882" s="248"/>
    </row>
    <row r="883" spans="1:12" hidden="1">
      <c r="A883" s="8">
        <v>355</v>
      </c>
      <c r="B883" s="962">
        <v>4200</v>
      </c>
      <c r="C883" s="1958" t="s">
        <v>883</v>
      </c>
      <c r="D883" s="1958"/>
      <c r="E883" s="216">
        <f t="shared" ref="E883:J883" si="174">SUM(E884:E889)</f>
        <v>0</v>
      </c>
      <c r="F883" s="217">
        <f t="shared" si="174"/>
        <v>0</v>
      </c>
      <c r="G883" s="328">
        <f t="shared" si="174"/>
        <v>0</v>
      </c>
      <c r="H883" s="329">
        <f t="shared" si="174"/>
        <v>0</v>
      </c>
      <c r="I883" s="329">
        <f t="shared" si="174"/>
        <v>0</v>
      </c>
      <c r="J883" s="330">
        <f t="shared" si="174"/>
        <v>0</v>
      </c>
      <c r="K883" s="1284" t="str">
        <f t="shared" si="173"/>
        <v/>
      </c>
      <c r="L883" s="248"/>
    </row>
    <row r="884" spans="1:12" hidden="1">
      <c r="A884" s="8">
        <v>375</v>
      </c>
      <c r="B884" s="1008"/>
      <c r="C884" s="964">
        <v>4201</v>
      </c>
      <c r="D884" s="965" t="s">
        <v>884</v>
      </c>
      <c r="E884" s="369"/>
      <c r="F884" s="378">
        <f t="shared" ref="F884:F889" si="175">G884+H884+I884+J884</f>
        <v>0</v>
      </c>
      <c r="G884" s="295"/>
      <c r="H884" s="296"/>
      <c r="I884" s="296"/>
      <c r="J884" s="297"/>
      <c r="K884" s="1284" t="str">
        <f t="shared" si="173"/>
        <v/>
      </c>
      <c r="L884" s="248"/>
    </row>
    <row r="885" spans="1:12" hidden="1">
      <c r="A885" s="8">
        <v>375</v>
      </c>
      <c r="B885" s="1008"/>
      <c r="C885" s="970">
        <v>4202</v>
      </c>
      <c r="D885" s="1009" t="s">
        <v>885</v>
      </c>
      <c r="E885" s="371"/>
      <c r="F885" s="380">
        <f t="shared" si="175"/>
        <v>0</v>
      </c>
      <c r="G885" s="298"/>
      <c r="H885" s="299"/>
      <c r="I885" s="299"/>
      <c r="J885" s="300"/>
      <c r="K885" s="1284" t="str">
        <f t="shared" si="173"/>
        <v/>
      </c>
      <c r="L885" s="248"/>
    </row>
    <row r="886" spans="1:12" hidden="1">
      <c r="A886" s="8">
        <v>380</v>
      </c>
      <c r="B886" s="1008"/>
      <c r="C886" s="970">
        <v>4214</v>
      </c>
      <c r="D886" s="1009" t="s">
        <v>886</v>
      </c>
      <c r="E886" s="371"/>
      <c r="F886" s="380">
        <f t="shared" si="175"/>
        <v>0</v>
      </c>
      <c r="G886" s="298"/>
      <c r="H886" s="299"/>
      <c r="I886" s="299"/>
      <c r="J886" s="300"/>
      <c r="K886" s="1284" t="str">
        <f t="shared" si="173"/>
        <v/>
      </c>
      <c r="L886" s="248"/>
    </row>
    <row r="887" spans="1:12" hidden="1">
      <c r="A887" s="8">
        <v>385</v>
      </c>
      <c r="B887" s="1008"/>
      <c r="C887" s="970">
        <v>4217</v>
      </c>
      <c r="D887" s="1009" t="s">
        <v>887</v>
      </c>
      <c r="E887" s="371"/>
      <c r="F887" s="380">
        <f t="shared" si="175"/>
        <v>0</v>
      </c>
      <c r="G887" s="298"/>
      <c r="H887" s="299"/>
      <c r="I887" s="299"/>
      <c r="J887" s="300"/>
      <c r="K887" s="1284" t="str">
        <f t="shared" si="173"/>
        <v/>
      </c>
      <c r="L887" s="248"/>
    </row>
    <row r="888" spans="1:12" hidden="1">
      <c r="A888" s="8">
        <v>390</v>
      </c>
      <c r="B888" s="1008"/>
      <c r="C888" s="970">
        <v>4218</v>
      </c>
      <c r="D888" s="971" t="s">
        <v>888</v>
      </c>
      <c r="E888" s="371">
        <v>0</v>
      </c>
      <c r="F888" s="380">
        <f t="shared" si="175"/>
        <v>0</v>
      </c>
      <c r="G888" s="298">
        <v>0</v>
      </c>
      <c r="H888" s="299">
        <v>0</v>
      </c>
      <c r="I888" s="299">
        <v>0</v>
      </c>
      <c r="J888" s="300">
        <v>0</v>
      </c>
      <c r="K888" s="1284" t="str">
        <f t="shared" si="173"/>
        <v/>
      </c>
      <c r="L888" s="248"/>
    </row>
    <row r="889" spans="1:12" hidden="1">
      <c r="A889" s="8">
        <v>390</v>
      </c>
      <c r="B889" s="1008"/>
      <c r="C889" s="966">
        <v>4219</v>
      </c>
      <c r="D889" s="998" t="s">
        <v>889</v>
      </c>
      <c r="E889" s="375">
        <v>0</v>
      </c>
      <c r="F889" s="379">
        <f t="shared" si="175"/>
        <v>0</v>
      </c>
      <c r="G889" s="307">
        <v>0</v>
      </c>
      <c r="H889" s="308">
        <v>0</v>
      </c>
      <c r="I889" s="308">
        <v>0</v>
      </c>
      <c r="J889" s="309">
        <v>0</v>
      </c>
      <c r="K889" s="1284" t="str">
        <f t="shared" si="173"/>
        <v/>
      </c>
      <c r="L889" s="248"/>
    </row>
    <row r="890" spans="1:12">
      <c r="A890" s="8">
        <v>395</v>
      </c>
      <c r="B890" s="962">
        <v>4300</v>
      </c>
      <c r="C890" s="1958" t="s">
        <v>1603</v>
      </c>
      <c r="D890" s="1958"/>
      <c r="E890" s="216">
        <f t="shared" ref="E890:J890" si="176">SUM(E891:E893)</f>
        <v>0</v>
      </c>
      <c r="F890" s="217">
        <f t="shared" si="176"/>
        <v>4991830</v>
      </c>
      <c r="G890" s="328">
        <f t="shared" si="176"/>
        <v>3402815</v>
      </c>
      <c r="H890" s="329">
        <f t="shared" si="176"/>
        <v>0</v>
      </c>
      <c r="I890" s="329">
        <f t="shared" si="176"/>
        <v>0</v>
      </c>
      <c r="J890" s="330">
        <f t="shared" si="176"/>
        <v>1589015</v>
      </c>
      <c r="K890" s="1284">
        <f t="shared" si="173"/>
        <v>1</v>
      </c>
      <c r="L890" s="248"/>
    </row>
    <row r="891" spans="1:12">
      <c r="A891" s="218">
        <v>397</v>
      </c>
      <c r="B891" s="1008"/>
      <c r="C891" s="964">
        <v>4301</v>
      </c>
      <c r="D891" s="983" t="s">
        <v>890</v>
      </c>
      <c r="E891" s="369">
        <v>0</v>
      </c>
      <c r="F891" s="378">
        <f t="shared" ref="F891:F896" si="177">G891+H891+I891+J891</f>
        <v>4991830</v>
      </c>
      <c r="G891" s="295">
        <v>3402815</v>
      </c>
      <c r="H891" s="296">
        <v>0</v>
      </c>
      <c r="I891" s="296">
        <v>0</v>
      </c>
      <c r="J891" s="297">
        <v>1589015</v>
      </c>
      <c r="K891" s="1284">
        <f t="shared" si="173"/>
        <v>1</v>
      </c>
      <c r="L891" s="248"/>
    </row>
    <row r="892" spans="1:12" hidden="1">
      <c r="A892" s="6">
        <v>398</v>
      </c>
      <c r="B892" s="1008"/>
      <c r="C892" s="970">
        <v>4302</v>
      </c>
      <c r="D892" s="1009" t="s">
        <v>972</v>
      </c>
      <c r="E892" s="371"/>
      <c r="F892" s="380">
        <f t="shared" si="177"/>
        <v>0</v>
      </c>
      <c r="G892" s="298"/>
      <c r="H892" s="299"/>
      <c r="I892" s="299"/>
      <c r="J892" s="300"/>
      <c r="K892" s="1284" t="str">
        <f t="shared" si="173"/>
        <v/>
      </c>
      <c r="L892" s="248"/>
    </row>
    <row r="893" spans="1:12" hidden="1">
      <c r="A893" s="6">
        <v>399</v>
      </c>
      <c r="B893" s="1008"/>
      <c r="C893" s="966">
        <v>4309</v>
      </c>
      <c r="D893" s="974" t="s">
        <v>892</v>
      </c>
      <c r="E893" s="375">
        <v>0</v>
      </c>
      <c r="F893" s="379">
        <f t="shared" si="177"/>
        <v>0</v>
      </c>
      <c r="G893" s="307">
        <v>0</v>
      </c>
      <c r="H893" s="308">
        <v>0</v>
      </c>
      <c r="I893" s="308">
        <v>0</v>
      </c>
      <c r="J893" s="309">
        <v>0</v>
      </c>
      <c r="K893" s="1284" t="str">
        <f t="shared" si="173"/>
        <v/>
      </c>
      <c r="L893" s="248"/>
    </row>
    <row r="894" spans="1:12" hidden="1">
      <c r="A894" s="6">
        <v>400</v>
      </c>
      <c r="B894" s="962">
        <v>4400</v>
      </c>
      <c r="C894" s="1958" t="s">
        <v>1600</v>
      </c>
      <c r="D894" s="1958"/>
      <c r="E894" s="1267"/>
      <c r="F894" s="217">
        <f t="shared" si="177"/>
        <v>0</v>
      </c>
      <c r="G894" s="1071"/>
      <c r="H894" s="1072"/>
      <c r="I894" s="1072"/>
      <c r="J894" s="1073"/>
      <c r="K894" s="1284" t="str">
        <f t="shared" si="173"/>
        <v/>
      </c>
      <c r="L894" s="248"/>
    </row>
    <row r="895" spans="1:12">
      <c r="A895" s="6">
        <v>401</v>
      </c>
      <c r="B895" s="962">
        <v>4500</v>
      </c>
      <c r="C895" s="1958" t="s">
        <v>1601</v>
      </c>
      <c r="D895" s="1958"/>
      <c r="E895" s="1267">
        <v>0</v>
      </c>
      <c r="F895" s="217">
        <f t="shared" si="177"/>
        <v>285746</v>
      </c>
      <c r="G895" s="1071">
        <v>285746</v>
      </c>
      <c r="H895" s="1072">
        <v>0</v>
      </c>
      <c r="I895" s="1072">
        <v>0</v>
      </c>
      <c r="J895" s="1073">
        <v>0</v>
      </c>
      <c r="K895" s="1284">
        <f t="shared" si="173"/>
        <v>1</v>
      </c>
      <c r="L895" s="248"/>
    </row>
    <row r="896" spans="1:12">
      <c r="A896" s="16">
        <v>404</v>
      </c>
      <c r="B896" s="962">
        <v>4600</v>
      </c>
      <c r="C896" s="1965" t="s">
        <v>893</v>
      </c>
      <c r="D896" s="1966"/>
      <c r="E896" s="1267">
        <v>0</v>
      </c>
      <c r="F896" s="217">
        <f t="shared" si="177"/>
        <v>840</v>
      </c>
      <c r="G896" s="1071">
        <v>840</v>
      </c>
      <c r="H896" s="1072">
        <v>0</v>
      </c>
      <c r="I896" s="1072">
        <v>0</v>
      </c>
      <c r="J896" s="1073">
        <v>0</v>
      </c>
      <c r="K896" s="1284">
        <f t="shared" si="173"/>
        <v>1</v>
      </c>
      <c r="L896" s="248"/>
    </row>
    <row r="897" spans="1:12" hidden="1">
      <c r="A897" s="16">
        <v>404</v>
      </c>
      <c r="B897" s="962">
        <v>4900</v>
      </c>
      <c r="C897" s="1958" t="s">
        <v>562</v>
      </c>
      <c r="D897" s="1958"/>
      <c r="E897" s="216">
        <f t="shared" ref="E897:J897" si="178">+E898+E899</f>
        <v>0</v>
      </c>
      <c r="F897" s="217">
        <f t="shared" si="178"/>
        <v>0</v>
      </c>
      <c r="G897" s="328">
        <f t="shared" si="178"/>
        <v>0</v>
      </c>
      <c r="H897" s="329">
        <f t="shared" si="178"/>
        <v>0</v>
      </c>
      <c r="I897" s="329">
        <f t="shared" si="178"/>
        <v>0</v>
      </c>
      <c r="J897" s="330">
        <f t="shared" si="178"/>
        <v>0</v>
      </c>
      <c r="K897" s="1284" t="str">
        <f t="shared" si="173"/>
        <v/>
      </c>
      <c r="L897" s="248"/>
    </row>
    <row r="898" spans="1:12" hidden="1">
      <c r="A898" s="7">
        <v>440</v>
      </c>
      <c r="B898" s="1008"/>
      <c r="C898" s="964">
        <v>4901</v>
      </c>
      <c r="D898" s="1010" t="s">
        <v>563</v>
      </c>
      <c r="E898" s="369"/>
      <c r="F898" s="378">
        <f>G898+H898+I898+J898</f>
        <v>0</v>
      </c>
      <c r="G898" s="295"/>
      <c r="H898" s="296"/>
      <c r="I898" s="296"/>
      <c r="J898" s="297"/>
      <c r="K898" s="1284" t="str">
        <f t="shared" si="173"/>
        <v/>
      </c>
      <c r="L898" s="248"/>
    </row>
    <row r="899" spans="1:12" hidden="1">
      <c r="A899" s="7">
        <v>450</v>
      </c>
      <c r="B899" s="1008"/>
      <c r="C899" s="966">
        <v>4902</v>
      </c>
      <c r="D899" s="974" t="s">
        <v>564</v>
      </c>
      <c r="E899" s="375"/>
      <c r="F899" s="379">
        <f>G899+H899+I899+J899</f>
        <v>0</v>
      </c>
      <c r="G899" s="307"/>
      <c r="H899" s="308"/>
      <c r="I899" s="308"/>
      <c r="J899" s="309"/>
      <c r="K899" s="1284" t="str">
        <f t="shared" si="173"/>
        <v/>
      </c>
      <c r="L899" s="248"/>
    </row>
    <row r="900" spans="1:12">
      <c r="A900" s="7">
        <v>495</v>
      </c>
      <c r="B900" s="1011">
        <v>5100</v>
      </c>
      <c r="C900" s="1957" t="s">
        <v>894</v>
      </c>
      <c r="D900" s="1957"/>
      <c r="E900" s="1267">
        <v>0</v>
      </c>
      <c r="F900" s="217">
        <f>G900+H900+I900+J900</f>
        <v>920</v>
      </c>
      <c r="G900" s="1071">
        <v>920</v>
      </c>
      <c r="H900" s="1072">
        <v>0</v>
      </c>
      <c r="I900" s="1072">
        <v>0</v>
      </c>
      <c r="J900" s="1073">
        <v>0</v>
      </c>
      <c r="K900" s="1284">
        <f t="shared" si="173"/>
        <v>1</v>
      </c>
      <c r="L900" s="248"/>
    </row>
    <row r="901" spans="1:12">
      <c r="A901" s="8">
        <v>500</v>
      </c>
      <c r="B901" s="1011">
        <v>5200</v>
      </c>
      <c r="C901" s="1957" t="s">
        <v>895</v>
      </c>
      <c r="D901" s="1957"/>
      <c r="E901" s="216">
        <f t="shared" ref="E901:J901" si="179">SUM(E902:E908)</f>
        <v>0</v>
      </c>
      <c r="F901" s="217">
        <f t="shared" si="179"/>
        <v>4509</v>
      </c>
      <c r="G901" s="328">
        <f t="shared" si="179"/>
        <v>4509</v>
      </c>
      <c r="H901" s="329">
        <f t="shared" si="179"/>
        <v>0</v>
      </c>
      <c r="I901" s="329">
        <f t="shared" si="179"/>
        <v>0</v>
      </c>
      <c r="J901" s="330">
        <f t="shared" si="179"/>
        <v>0</v>
      </c>
      <c r="K901" s="1284">
        <f t="shared" si="173"/>
        <v>1</v>
      </c>
      <c r="L901" s="248"/>
    </row>
    <row r="902" spans="1:12" hidden="1">
      <c r="A902" s="8">
        <v>505</v>
      </c>
      <c r="B902" s="1012"/>
      <c r="C902" s="1013">
        <v>5201</v>
      </c>
      <c r="D902" s="1014" t="s">
        <v>896</v>
      </c>
      <c r="E902" s="369">
        <v>0</v>
      </c>
      <c r="F902" s="378">
        <f t="shared" ref="F902:F908" si="180">G902+H902+I902+J902</f>
        <v>0</v>
      </c>
      <c r="G902" s="295">
        <v>0</v>
      </c>
      <c r="H902" s="296">
        <v>0</v>
      </c>
      <c r="I902" s="296">
        <v>0</v>
      </c>
      <c r="J902" s="297">
        <v>0</v>
      </c>
      <c r="K902" s="1284" t="str">
        <f t="shared" si="173"/>
        <v/>
      </c>
      <c r="L902" s="248"/>
    </row>
    <row r="903" spans="1:12" hidden="1">
      <c r="A903" s="8">
        <v>510</v>
      </c>
      <c r="B903" s="1012"/>
      <c r="C903" s="1015">
        <v>5202</v>
      </c>
      <c r="D903" s="1016" t="s">
        <v>897</v>
      </c>
      <c r="E903" s="371">
        <v>0</v>
      </c>
      <c r="F903" s="380">
        <f t="shared" si="180"/>
        <v>0</v>
      </c>
      <c r="G903" s="298">
        <v>0</v>
      </c>
      <c r="H903" s="299">
        <v>0</v>
      </c>
      <c r="I903" s="299">
        <v>0</v>
      </c>
      <c r="J903" s="300">
        <v>0</v>
      </c>
      <c r="K903" s="1284" t="str">
        <f t="shared" si="173"/>
        <v/>
      </c>
      <c r="L903" s="248"/>
    </row>
    <row r="904" spans="1:12">
      <c r="A904" s="8">
        <v>515</v>
      </c>
      <c r="B904" s="1012"/>
      <c r="C904" s="1015">
        <v>5203</v>
      </c>
      <c r="D904" s="1016" t="s">
        <v>258</v>
      </c>
      <c r="E904" s="371">
        <v>0</v>
      </c>
      <c r="F904" s="380">
        <f t="shared" si="180"/>
        <v>4509</v>
      </c>
      <c r="G904" s="298">
        <v>4509</v>
      </c>
      <c r="H904" s="299">
        <v>0</v>
      </c>
      <c r="I904" s="299">
        <v>0</v>
      </c>
      <c r="J904" s="300">
        <v>0</v>
      </c>
      <c r="K904" s="1284">
        <f t="shared" si="173"/>
        <v>1</v>
      </c>
      <c r="L904" s="248"/>
    </row>
    <row r="905" spans="1:12" hidden="1">
      <c r="A905" s="8">
        <v>520</v>
      </c>
      <c r="B905" s="1012"/>
      <c r="C905" s="1015">
        <v>5204</v>
      </c>
      <c r="D905" s="1016" t="s">
        <v>259</v>
      </c>
      <c r="E905" s="371">
        <v>0</v>
      </c>
      <c r="F905" s="380">
        <f t="shared" si="180"/>
        <v>0</v>
      </c>
      <c r="G905" s="298">
        <v>0</v>
      </c>
      <c r="H905" s="299">
        <v>0</v>
      </c>
      <c r="I905" s="299">
        <v>0</v>
      </c>
      <c r="J905" s="300">
        <v>0</v>
      </c>
      <c r="K905" s="1284" t="str">
        <f t="shared" si="173"/>
        <v/>
      </c>
      <c r="L905" s="248"/>
    </row>
    <row r="906" spans="1:12" hidden="1">
      <c r="A906" s="8">
        <v>525</v>
      </c>
      <c r="B906" s="1012"/>
      <c r="C906" s="1015">
        <v>5205</v>
      </c>
      <c r="D906" s="1016" t="s">
        <v>260</v>
      </c>
      <c r="E906" s="371">
        <v>0</v>
      </c>
      <c r="F906" s="380">
        <f t="shared" si="180"/>
        <v>0</v>
      </c>
      <c r="G906" s="298">
        <v>0</v>
      </c>
      <c r="H906" s="299">
        <v>0</v>
      </c>
      <c r="I906" s="299">
        <v>0</v>
      </c>
      <c r="J906" s="300">
        <v>0</v>
      </c>
      <c r="K906" s="1284" t="str">
        <f t="shared" si="173"/>
        <v/>
      </c>
      <c r="L906" s="248"/>
    </row>
    <row r="907" spans="1:12" hidden="1">
      <c r="A907" s="7">
        <v>635</v>
      </c>
      <c r="B907" s="1012"/>
      <c r="C907" s="1015">
        <v>5206</v>
      </c>
      <c r="D907" s="1016" t="s">
        <v>261</v>
      </c>
      <c r="E907" s="371">
        <v>0</v>
      </c>
      <c r="F907" s="380">
        <f t="shared" si="180"/>
        <v>0</v>
      </c>
      <c r="G907" s="298">
        <v>0</v>
      </c>
      <c r="H907" s="299">
        <v>0</v>
      </c>
      <c r="I907" s="299">
        <v>0</v>
      </c>
      <c r="J907" s="300">
        <v>0</v>
      </c>
      <c r="K907" s="1284" t="str">
        <f t="shared" si="173"/>
        <v/>
      </c>
      <c r="L907" s="248"/>
    </row>
    <row r="908" spans="1:12" hidden="1">
      <c r="A908" s="8">
        <v>640</v>
      </c>
      <c r="B908" s="1012"/>
      <c r="C908" s="1017">
        <v>5219</v>
      </c>
      <c r="D908" s="1018" t="s">
        <v>262</v>
      </c>
      <c r="E908" s="375">
        <v>0</v>
      </c>
      <c r="F908" s="379">
        <f t="shared" si="180"/>
        <v>0</v>
      </c>
      <c r="G908" s="307">
        <v>0</v>
      </c>
      <c r="H908" s="308">
        <v>0</v>
      </c>
      <c r="I908" s="308">
        <v>0</v>
      </c>
      <c r="J908" s="309">
        <v>0</v>
      </c>
      <c r="K908" s="1284" t="str">
        <f t="shared" si="173"/>
        <v/>
      </c>
      <c r="L908" s="248"/>
    </row>
    <row r="909" spans="1:12" hidden="1">
      <c r="A909" s="8">
        <v>645</v>
      </c>
      <c r="B909" s="1011">
        <v>5300</v>
      </c>
      <c r="C909" s="1957" t="s">
        <v>263</v>
      </c>
      <c r="D909" s="1957"/>
      <c r="E909" s="216">
        <f t="shared" ref="E909:J909" si="181">SUM(E910:E911)</f>
        <v>0</v>
      </c>
      <c r="F909" s="217">
        <f t="shared" si="181"/>
        <v>0</v>
      </c>
      <c r="G909" s="328">
        <f t="shared" si="181"/>
        <v>0</v>
      </c>
      <c r="H909" s="329">
        <f t="shared" si="181"/>
        <v>0</v>
      </c>
      <c r="I909" s="329">
        <f t="shared" si="181"/>
        <v>0</v>
      </c>
      <c r="J909" s="330">
        <f t="shared" si="181"/>
        <v>0</v>
      </c>
      <c r="K909" s="1284" t="str">
        <f t="shared" si="173"/>
        <v/>
      </c>
      <c r="L909" s="248"/>
    </row>
    <row r="910" spans="1:12" hidden="1">
      <c r="A910" s="8">
        <v>650</v>
      </c>
      <c r="B910" s="1012"/>
      <c r="C910" s="1013">
        <v>5301</v>
      </c>
      <c r="D910" s="1014" t="s">
        <v>1168</v>
      </c>
      <c r="E910" s="369">
        <v>0</v>
      </c>
      <c r="F910" s="378">
        <f>G910+H910+I910+J910</f>
        <v>0</v>
      </c>
      <c r="G910" s="295">
        <v>0</v>
      </c>
      <c r="H910" s="296">
        <v>0</v>
      </c>
      <c r="I910" s="296">
        <v>0</v>
      </c>
      <c r="J910" s="297">
        <v>0</v>
      </c>
      <c r="K910" s="1284" t="str">
        <f t="shared" si="173"/>
        <v/>
      </c>
      <c r="L910" s="248"/>
    </row>
    <row r="911" spans="1:12" hidden="1">
      <c r="A911" s="7">
        <v>655</v>
      </c>
      <c r="B911" s="1012"/>
      <c r="C911" s="1017">
        <v>5309</v>
      </c>
      <c r="D911" s="1018" t="s">
        <v>264</v>
      </c>
      <c r="E911" s="375">
        <v>0</v>
      </c>
      <c r="F911" s="379">
        <f>G911+H911+I911+J911</f>
        <v>0</v>
      </c>
      <c r="G911" s="307">
        <v>0</v>
      </c>
      <c r="H911" s="308">
        <v>0</v>
      </c>
      <c r="I911" s="308">
        <v>0</v>
      </c>
      <c r="J911" s="309">
        <v>0</v>
      </c>
      <c r="K911" s="1284" t="str">
        <f t="shared" si="173"/>
        <v/>
      </c>
      <c r="L911" s="248"/>
    </row>
    <row r="912" spans="1:12" hidden="1">
      <c r="A912" s="7">
        <v>665</v>
      </c>
      <c r="B912" s="1011">
        <v>5400</v>
      </c>
      <c r="C912" s="1957" t="s">
        <v>910</v>
      </c>
      <c r="D912" s="1957"/>
      <c r="E912" s="1267">
        <v>0</v>
      </c>
      <c r="F912" s="217">
        <f>G912+H912+I912+J912</f>
        <v>0</v>
      </c>
      <c r="G912" s="1071">
        <v>0</v>
      </c>
      <c r="H912" s="1072">
        <v>0</v>
      </c>
      <c r="I912" s="1072">
        <v>0</v>
      </c>
      <c r="J912" s="1073">
        <v>0</v>
      </c>
      <c r="K912" s="1284" t="str">
        <f t="shared" si="173"/>
        <v/>
      </c>
      <c r="L912" s="248"/>
    </row>
    <row r="913" spans="1:12" hidden="1">
      <c r="A913" s="7">
        <v>675</v>
      </c>
      <c r="B913" s="962">
        <v>5500</v>
      </c>
      <c r="C913" s="1958" t="s">
        <v>911</v>
      </c>
      <c r="D913" s="1958"/>
      <c r="E913" s="216">
        <f t="shared" ref="E913:J913" si="182">SUM(E914:E917)</f>
        <v>0</v>
      </c>
      <c r="F913" s="217">
        <f t="shared" si="182"/>
        <v>0</v>
      </c>
      <c r="G913" s="328">
        <f t="shared" si="182"/>
        <v>0</v>
      </c>
      <c r="H913" s="329">
        <f t="shared" si="182"/>
        <v>0</v>
      </c>
      <c r="I913" s="329">
        <f t="shared" si="182"/>
        <v>0</v>
      </c>
      <c r="J913" s="330">
        <f t="shared" si="182"/>
        <v>0</v>
      </c>
      <c r="K913" s="1284" t="str">
        <f t="shared" si="173"/>
        <v/>
      </c>
      <c r="L913" s="248"/>
    </row>
    <row r="914" spans="1:12" hidden="1">
      <c r="A914" s="7">
        <v>685</v>
      </c>
      <c r="B914" s="1008"/>
      <c r="C914" s="964">
        <v>5501</v>
      </c>
      <c r="D914" s="983" t="s">
        <v>912</v>
      </c>
      <c r="E914" s="369">
        <v>0</v>
      </c>
      <c r="F914" s="378">
        <f>G914+H914+I914+J914</f>
        <v>0</v>
      </c>
      <c r="G914" s="295">
        <v>0</v>
      </c>
      <c r="H914" s="296">
        <v>0</v>
      </c>
      <c r="I914" s="296">
        <v>0</v>
      </c>
      <c r="J914" s="297">
        <v>0</v>
      </c>
      <c r="K914" s="1284" t="str">
        <f t="shared" si="173"/>
        <v/>
      </c>
      <c r="L914" s="248"/>
    </row>
    <row r="915" spans="1:12" hidden="1">
      <c r="A915" s="8">
        <v>690</v>
      </c>
      <c r="B915" s="1008"/>
      <c r="C915" s="970">
        <v>5502</v>
      </c>
      <c r="D915" s="971" t="s">
        <v>913</v>
      </c>
      <c r="E915" s="371">
        <v>0</v>
      </c>
      <c r="F915" s="380">
        <f>G915+H915+I915+J915</f>
        <v>0</v>
      </c>
      <c r="G915" s="298">
        <v>0</v>
      </c>
      <c r="H915" s="299">
        <v>0</v>
      </c>
      <c r="I915" s="299">
        <v>0</v>
      </c>
      <c r="J915" s="300">
        <v>0</v>
      </c>
      <c r="K915" s="1284" t="str">
        <f t="shared" si="173"/>
        <v/>
      </c>
      <c r="L915" s="248"/>
    </row>
    <row r="916" spans="1:12" ht="36" hidden="1" customHeight="1">
      <c r="A916" s="8">
        <v>695</v>
      </c>
      <c r="B916" s="1008"/>
      <c r="C916" s="970">
        <v>5503</v>
      </c>
      <c r="D916" s="1009" t="s">
        <v>914</v>
      </c>
      <c r="E916" s="371">
        <v>0</v>
      </c>
      <c r="F916" s="380">
        <f>G916+H916+I916+J916</f>
        <v>0</v>
      </c>
      <c r="G916" s="298">
        <v>0</v>
      </c>
      <c r="H916" s="299">
        <v>0</v>
      </c>
      <c r="I916" s="299">
        <v>0</v>
      </c>
      <c r="J916" s="300">
        <v>0</v>
      </c>
      <c r="K916" s="1284" t="str">
        <f t="shared" si="173"/>
        <v/>
      </c>
      <c r="L916" s="248"/>
    </row>
    <row r="917" spans="1:12" hidden="1">
      <c r="A917" s="7">
        <v>700</v>
      </c>
      <c r="B917" s="1008"/>
      <c r="C917" s="966">
        <v>5504</v>
      </c>
      <c r="D917" s="994" t="s">
        <v>915</v>
      </c>
      <c r="E917" s="375">
        <v>0</v>
      </c>
      <c r="F917" s="379">
        <f>G917+H917+I917+J917</f>
        <v>0</v>
      </c>
      <c r="G917" s="307">
        <v>0</v>
      </c>
      <c r="H917" s="308">
        <v>0</v>
      </c>
      <c r="I917" s="308">
        <v>0</v>
      </c>
      <c r="J917" s="309">
        <v>0</v>
      </c>
      <c r="K917" s="1284" t="str">
        <f t="shared" si="173"/>
        <v/>
      </c>
      <c r="L917" s="248"/>
    </row>
    <row r="918" spans="1:12" hidden="1">
      <c r="A918" s="7">
        <v>710</v>
      </c>
      <c r="B918" s="1011">
        <v>5700</v>
      </c>
      <c r="C918" s="1959" t="s">
        <v>1213</v>
      </c>
      <c r="D918" s="1960"/>
      <c r="E918" s="216">
        <f t="shared" ref="E918:J918" si="183">SUM(E919:E921)</f>
        <v>0</v>
      </c>
      <c r="F918" s="217">
        <f t="shared" si="183"/>
        <v>0</v>
      </c>
      <c r="G918" s="328">
        <f t="shared" si="183"/>
        <v>0</v>
      </c>
      <c r="H918" s="329">
        <f t="shared" si="183"/>
        <v>0</v>
      </c>
      <c r="I918" s="329">
        <f t="shared" si="183"/>
        <v>0</v>
      </c>
      <c r="J918" s="330">
        <f t="shared" si="183"/>
        <v>0</v>
      </c>
      <c r="K918" s="1284" t="str">
        <f t="shared" si="173"/>
        <v/>
      </c>
      <c r="L918" s="248"/>
    </row>
    <row r="919" spans="1:12" hidden="1">
      <c r="A919" s="8">
        <v>715</v>
      </c>
      <c r="B919" s="1012"/>
      <c r="C919" s="1013">
        <v>5701</v>
      </c>
      <c r="D919" s="1014" t="s">
        <v>916</v>
      </c>
      <c r="E919" s="369"/>
      <c r="F919" s="378">
        <f>G919+H919+I919+J919</f>
        <v>0</v>
      </c>
      <c r="G919" s="295"/>
      <c r="H919" s="296"/>
      <c r="I919" s="296"/>
      <c r="J919" s="297"/>
      <c r="K919" s="1284" t="str">
        <f t="shared" si="173"/>
        <v/>
      </c>
      <c r="L919" s="248"/>
    </row>
    <row r="920" spans="1:12" hidden="1">
      <c r="A920" s="8">
        <v>720</v>
      </c>
      <c r="B920" s="1012"/>
      <c r="C920" s="1019">
        <v>5702</v>
      </c>
      <c r="D920" s="1020" t="s">
        <v>917</v>
      </c>
      <c r="E920" s="373"/>
      <c r="F920" s="381">
        <f>G920+H920+I920+J920</f>
        <v>0</v>
      </c>
      <c r="G920" s="359"/>
      <c r="H920" s="360"/>
      <c r="I920" s="360"/>
      <c r="J920" s="361"/>
      <c r="K920" s="1284" t="str">
        <f t="shared" si="173"/>
        <v/>
      </c>
      <c r="L920" s="248"/>
    </row>
    <row r="921" spans="1:12" hidden="1">
      <c r="A921" s="8">
        <v>725</v>
      </c>
      <c r="B921" s="969"/>
      <c r="C921" s="1829">
        <v>4071</v>
      </c>
      <c r="D921" s="1830" t="s">
        <v>918</v>
      </c>
      <c r="E921" s="1831"/>
      <c r="F921" s="1832">
        <f>G921+H921+I921+J921</f>
        <v>0</v>
      </c>
      <c r="G921" s="1833"/>
      <c r="H921" s="1834"/>
      <c r="I921" s="1834"/>
      <c r="J921" s="1835"/>
      <c r="K921" s="1284" t="str">
        <f t="shared" si="173"/>
        <v/>
      </c>
      <c r="L921" s="248"/>
    </row>
    <row r="922" spans="1:12" hidden="1">
      <c r="A922" s="8">
        <v>730</v>
      </c>
      <c r="B922" s="1023"/>
      <c r="C922" s="1024"/>
      <c r="D922" s="1025"/>
      <c r="E922" s="1285"/>
      <c r="F922" s="509"/>
      <c r="G922" s="509"/>
      <c r="H922" s="509"/>
      <c r="I922" s="509"/>
      <c r="J922" s="510"/>
      <c r="K922" s="1284" t="str">
        <f t="shared" si="173"/>
        <v/>
      </c>
      <c r="L922" s="248"/>
    </row>
    <row r="923" spans="1:12" hidden="1">
      <c r="A923" s="8">
        <v>735</v>
      </c>
      <c r="B923" s="1026">
        <v>98</v>
      </c>
      <c r="C923" s="1961" t="s">
        <v>919</v>
      </c>
      <c r="D923" s="1962"/>
      <c r="E923" s="1271"/>
      <c r="F923" s="523">
        <f>G923+H923+I923+J923</f>
        <v>0</v>
      </c>
      <c r="G923" s="516">
        <v>0</v>
      </c>
      <c r="H923" s="517">
        <v>0</v>
      </c>
      <c r="I923" s="517">
        <v>0</v>
      </c>
      <c r="J923" s="518">
        <v>0</v>
      </c>
      <c r="K923" s="1284" t="str">
        <f t="shared" si="173"/>
        <v/>
      </c>
      <c r="L923" s="248"/>
    </row>
    <row r="924" spans="1:12" hidden="1">
      <c r="A924" s="8">
        <v>740</v>
      </c>
      <c r="B924" s="1027"/>
      <c r="C924" s="1028"/>
      <c r="D924" s="1029"/>
      <c r="E924" s="136"/>
      <c r="F924" s="136"/>
      <c r="G924" s="136"/>
      <c r="H924" s="136"/>
      <c r="I924" s="136"/>
      <c r="J924" s="137"/>
      <c r="K924" s="1284" t="str">
        <f t="shared" si="173"/>
        <v/>
      </c>
      <c r="L924" s="248"/>
    </row>
    <row r="925" spans="1:12" hidden="1">
      <c r="A925" s="8">
        <v>745</v>
      </c>
      <c r="B925" s="1030"/>
      <c r="C925" s="894"/>
      <c r="D925" s="1025"/>
      <c r="E925" s="138"/>
      <c r="F925" s="138"/>
      <c r="G925" s="138"/>
      <c r="H925" s="138"/>
      <c r="I925" s="138"/>
      <c r="J925" s="139"/>
      <c r="K925" s="1284" t="str">
        <f t="shared" si="173"/>
        <v/>
      </c>
      <c r="L925" s="248"/>
    </row>
    <row r="926" spans="1:12" hidden="1">
      <c r="A926" s="7">
        <v>750</v>
      </c>
      <c r="B926" s="1031"/>
      <c r="C926" s="1032"/>
      <c r="D926" s="1025"/>
      <c r="E926" s="138"/>
      <c r="F926" s="138"/>
      <c r="G926" s="138"/>
      <c r="H926" s="138"/>
      <c r="I926" s="138"/>
      <c r="J926" s="139"/>
      <c r="K926" s="1284" t="str">
        <f t="shared" si="173"/>
        <v/>
      </c>
      <c r="L926" s="248"/>
    </row>
    <row r="927" spans="1:12" ht="16.5" thickBot="1">
      <c r="A927" s="8">
        <v>755</v>
      </c>
      <c r="B927" s="1033"/>
      <c r="C927" s="1033" t="s">
        <v>478</v>
      </c>
      <c r="D927" s="1034">
        <f>+B927</f>
        <v>0</v>
      </c>
      <c r="E927" s="230">
        <f t="shared" ref="E927:J927" si="184">SUM(E809,E812,E818,E826,E827,E845,E849,E855,E858,E859,E860,E861,E865,E874,E880,E881,E882,E883,E890,E894,E895,E896,E897,E900,E901,E909,E912,E913,E918)+E923</f>
        <v>0</v>
      </c>
      <c r="F927" s="231">
        <f t="shared" si="184"/>
        <v>16669542</v>
      </c>
      <c r="G927" s="506">
        <f t="shared" si="184"/>
        <v>12229840</v>
      </c>
      <c r="H927" s="507">
        <f t="shared" si="184"/>
        <v>0</v>
      </c>
      <c r="I927" s="507">
        <f t="shared" si="184"/>
        <v>56595</v>
      </c>
      <c r="J927" s="508">
        <f t="shared" si="184"/>
        <v>4383107</v>
      </c>
      <c r="K927" s="1284">
        <f t="shared" si="173"/>
        <v>1</v>
      </c>
      <c r="L927" s="1278" t="str">
        <f>LEFT(C806,1)</f>
        <v>8</v>
      </c>
    </row>
    <row r="928" spans="1:12" ht="16.5" thickTop="1">
      <c r="A928" s="8">
        <v>760</v>
      </c>
      <c r="B928" s="1035"/>
      <c r="C928" s="1036"/>
      <c r="D928" s="897"/>
      <c r="E928" s="524"/>
      <c r="F928" s="524"/>
      <c r="G928" s="524"/>
      <c r="H928" s="524"/>
      <c r="I928" s="524"/>
      <c r="J928" s="524"/>
      <c r="K928" s="4">
        <f>K927</f>
        <v>1</v>
      </c>
      <c r="L928" s="247"/>
    </row>
    <row r="929" spans="1:12">
      <c r="A929" s="7">
        <v>765</v>
      </c>
      <c r="B929" s="951"/>
      <c r="C929" s="1037"/>
      <c r="D929" s="1038"/>
      <c r="E929" s="525"/>
      <c r="F929" s="525"/>
      <c r="G929" s="525"/>
      <c r="H929" s="525"/>
      <c r="I929" s="525"/>
      <c r="J929" s="525"/>
      <c r="K929" s="4">
        <f>K927</f>
        <v>1</v>
      </c>
      <c r="L929" s="247"/>
    </row>
    <row r="930" spans="1:12">
      <c r="A930" s="7">
        <v>775</v>
      </c>
      <c r="B930" s="524"/>
      <c r="C930" s="894"/>
      <c r="D930" s="916"/>
      <c r="E930" s="525"/>
      <c r="F930" s="525"/>
      <c r="G930" s="525"/>
      <c r="H930" s="525"/>
      <c r="I930" s="525"/>
      <c r="J930" s="525"/>
      <c r="K930" s="1664">
        <f>(IF(SUM(K941:K962)&lt;&gt;0,$K$2,""))</f>
        <v>1</v>
      </c>
      <c r="L930" s="247"/>
    </row>
    <row r="931" spans="1:12">
      <c r="A931" s="8">
        <v>780</v>
      </c>
      <c r="B931" s="1963" t="str">
        <f>$B$7</f>
        <v>ОТЧЕТНИ ДАННИ ПО ЕБК ЗА ИЗПЪЛНЕНИЕТО НА БЮДЖЕТА</v>
      </c>
      <c r="C931" s="1964"/>
      <c r="D931" s="1964"/>
      <c r="E931" s="525"/>
      <c r="F931" s="525"/>
      <c r="G931" s="525"/>
      <c r="H931" s="525"/>
      <c r="I931" s="525"/>
      <c r="J931" s="525"/>
      <c r="K931" s="1664">
        <f>(IF(SUM(K941:K962)&lt;&gt;0,$K$2,""))</f>
        <v>1</v>
      </c>
      <c r="L931" s="247"/>
    </row>
    <row r="932" spans="1:12">
      <c r="A932" s="8">
        <v>785</v>
      </c>
      <c r="B932" s="524"/>
      <c r="C932" s="894"/>
      <c r="D932" s="916"/>
      <c r="E932" s="917" t="s">
        <v>706</v>
      </c>
      <c r="F932" s="917" t="s">
        <v>615</v>
      </c>
      <c r="G932" s="525"/>
      <c r="H932" s="525"/>
      <c r="I932" s="525"/>
      <c r="J932" s="525"/>
      <c r="K932" s="1664">
        <f>(IF(SUM(K941:K962)&lt;&gt;0,$K$2,""))</f>
        <v>1</v>
      </c>
      <c r="L932" s="247"/>
    </row>
    <row r="933" spans="1:12" ht="18.75">
      <c r="A933" s="8">
        <v>790</v>
      </c>
      <c r="B933" s="1950" t="str">
        <f>$B$9</f>
        <v>ДЪРЖАВЕН ФОНД ЗЕМЕДЕЛИЕ</v>
      </c>
      <c r="C933" s="1951"/>
      <c r="D933" s="1952"/>
      <c r="E933" s="836">
        <f>$E$9</f>
        <v>46023</v>
      </c>
      <c r="F933" s="921">
        <f>$F$9</f>
        <v>46112</v>
      </c>
      <c r="G933" s="525"/>
      <c r="H933" s="525"/>
      <c r="I933" s="525"/>
      <c r="J933" s="525"/>
      <c r="K933" s="1664">
        <f>(IF(SUM(K941:K962)&lt;&gt;0,$K$2,""))</f>
        <v>1</v>
      </c>
      <c r="L933" s="247"/>
    </row>
    <row r="934" spans="1:12">
      <c r="A934" s="8">
        <v>795</v>
      </c>
      <c r="B934" s="922" t="str">
        <f>$B$10</f>
        <v xml:space="preserve">                                                            (наименование на разпоредителя с бюджет)</v>
      </c>
      <c r="C934" s="524"/>
      <c r="D934" s="897"/>
      <c r="E934" s="923"/>
      <c r="F934" s="923"/>
      <c r="G934" s="525"/>
      <c r="H934" s="525"/>
      <c r="I934" s="525"/>
      <c r="J934" s="525"/>
      <c r="K934" s="1664">
        <f>(IF(SUM(K941:K962)&lt;&gt;0,$K$2,""))</f>
        <v>1</v>
      </c>
      <c r="L934" s="247"/>
    </row>
    <row r="935" spans="1:12">
      <c r="A935" s="7">
        <v>805</v>
      </c>
      <c r="B935" s="922"/>
      <c r="C935" s="524"/>
      <c r="D935" s="897"/>
      <c r="E935" s="922"/>
      <c r="F935" s="524"/>
      <c r="G935" s="525"/>
      <c r="H935" s="525"/>
      <c r="I935" s="525"/>
      <c r="J935" s="525"/>
      <c r="K935" s="1664">
        <f>(IF(SUM(K941:K962)&lt;&gt;0,$K$2,""))</f>
        <v>1</v>
      </c>
      <c r="L935" s="247"/>
    </row>
    <row r="936" spans="1:12" ht="19.5">
      <c r="A936" s="8">
        <v>810</v>
      </c>
      <c r="B936" s="1953" t="str">
        <f>$B$12</f>
        <v>Държавен фонд "Земеделие"</v>
      </c>
      <c r="C936" s="1954"/>
      <c r="D936" s="1955"/>
      <c r="E936" s="924" t="s">
        <v>1194</v>
      </c>
      <c r="F936" s="1663" t="str">
        <f>$F$12</f>
        <v>8400</v>
      </c>
      <c r="G936" s="525"/>
      <c r="H936" s="525"/>
      <c r="I936" s="525"/>
      <c r="J936" s="525"/>
      <c r="K936" s="1664">
        <f>(IF(SUM(K941:K962)&lt;&gt;0,$K$2,""))</f>
        <v>1</v>
      </c>
      <c r="L936" s="247"/>
    </row>
    <row r="937" spans="1:12">
      <c r="A937" s="8">
        <v>815</v>
      </c>
      <c r="B937" s="925" t="str">
        <f>$B$13</f>
        <v xml:space="preserve">                                             (наименование на първостепенния разпоредител с бюджет)</v>
      </c>
      <c r="C937" s="524"/>
      <c r="D937" s="897"/>
      <c r="E937" s="926"/>
      <c r="F937" s="927"/>
      <c r="G937" s="525"/>
      <c r="H937" s="525"/>
      <c r="I937" s="525"/>
      <c r="J937" s="525"/>
      <c r="K937" s="1664">
        <f>(IF(SUM(K941:K962)&lt;&gt;0,$K$2,""))</f>
        <v>1</v>
      </c>
      <c r="L937" s="247"/>
    </row>
    <row r="938" spans="1:12" ht="19.5">
      <c r="A938" s="12">
        <v>525</v>
      </c>
      <c r="B938" s="1039"/>
      <c r="C938" s="1039"/>
      <c r="D938" s="1040" t="s">
        <v>1294</v>
      </c>
      <c r="E938" s="1041">
        <f>$E$15</f>
        <v>0</v>
      </c>
      <c r="F938" s="1042" t="str">
        <f>$F$15</f>
        <v>БЮДЖЕТ</v>
      </c>
      <c r="G938" s="138"/>
      <c r="H938" s="138"/>
      <c r="I938" s="138"/>
      <c r="J938" s="138"/>
      <c r="K938" s="1664">
        <f>(IF(SUM(K941:K962)&lt;&gt;0,$K$2,""))</f>
        <v>1</v>
      </c>
      <c r="L938" s="247"/>
    </row>
    <row r="939" spans="1:12" ht="16.5" thickBot="1">
      <c r="A939" s="7">
        <v>820</v>
      </c>
      <c r="B939" s="923"/>
      <c r="C939" s="894"/>
      <c r="D939" s="1043" t="s">
        <v>2055</v>
      </c>
      <c r="E939" s="525"/>
      <c r="F939" s="1044" t="s">
        <v>2147</v>
      </c>
      <c r="G939" s="1044"/>
      <c r="H939" s="138"/>
      <c r="I939" s="1044"/>
      <c r="J939" s="138"/>
      <c r="K939" s="1664">
        <f>(IF(SUM(K941:K962)&lt;&gt;0,$K$2,""))</f>
        <v>1</v>
      </c>
      <c r="L939" s="247"/>
    </row>
    <row r="940" spans="1:12">
      <c r="A940" s="8">
        <v>821</v>
      </c>
      <c r="B940" s="1045" t="s">
        <v>920</v>
      </c>
      <c r="C940" s="1046" t="s">
        <v>921</v>
      </c>
      <c r="D940" s="1047" t="s">
        <v>922</v>
      </c>
      <c r="E940" s="1048" t="s">
        <v>923</v>
      </c>
      <c r="F940" s="1049" t="s">
        <v>924</v>
      </c>
      <c r="G940" s="526"/>
      <c r="H940" s="526"/>
      <c r="I940" s="526"/>
      <c r="J940" s="526"/>
      <c r="K940" s="1664">
        <f>(IF(SUM(K941:K962)&lt;&gt;0,$K$2,""))</f>
        <v>1</v>
      </c>
      <c r="L940" s="247"/>
    </row>
    <row r="941" spans="1:12">
      <c r="A941" s="8">
        <v>822</v>
      </c>
      <c r="B941" s="1050"/>
      <c r="C941" s="1051" t="s">
        <v>925</v>
      </c>
      <c r="D941" s="1052" t="s">
        <v>926</v>
      </c>
      <c r="E941" s="1074">
        <f>E942+E943</f>
        <v>0</v>
      </c>
      <c r="F941" s="1075">
        <f>F942+F943</f>
        <v>1578</v>
      </c>
      <c r="G941" s="526"/>
      <c r="H941" s="526"/>
      <c r="I941" s="526"/>
      <c r="J941" s="526"/>
      <c r="K941" s="39">
        <f t="shared" ref="K941:K966" si="185">(IF($E941&lt;&gt;0,$K$2,IF($F941&lt;&gt;0,$K$2,"")))</f>
        <v>1</v>
      </c>
      <c r="L941" s="247"/>
    </row>
    <row r="942" spans="1:12">
      <c r="A942" s="8">
        <v>823</v>
      </c>
      <c r="B942" s="1053"/>
      <c r="C942" s="1054" t="s">
        <v>927</v>
      </c>
      <c r="D942" s="1055" t="s">
        <v>928</v>
      </c>
      <c r="E942" s="1076"/>
      <c r="F942" s="1077">
        <v>44</v>
      </c>
      <c r="G942" s="526"/>
      <c r="H942" s="526"/>
      <c r="I942" s="526"/>
      <c r="J942" s="526"/>
      <c r="K942" s="39">
        <f t="shared" si="185"/>
        <v>1</v>
      </c>
      <c r="L942" s="247"/>
    </row>
    <row r="943" spans="1:12">
      <c r="A943" s="8">
        <v>825</v>
      </c>
      <c r="B943" s="1056"/>
      <c r="C943" s="1057" t="s">
        <v>929</v>
      </c>
      <c r="D943" s="1058" t="s">
        <v>930</v>
      </c>
      <c r="E943" s="1078"/>
      <c r="F943" s="1079">
        <v>1534</v>
      </c>
      <c r="G943" s="526"/>
      <c r="H943" s="526"/>
      <c r="I943" s="526"/>
      <c r="J943" s="526"/>
      <c r="K943" s="39">
        <f t="shared" si="185"/>
        <v>1</v>
      </c>
      <c r="L943" s="247"/>
    </row>
    <row r="944" spans="1:12">
      <c r="A944" s="8"/>
      <c r="B944" s="1050"/>
      <c r="C944" s="1051" t="s">
        <v>931</v>
      </c>
      <c r="D944" s="1052" t="s">
        <v>932</v>
      </c>
      <c r="E944" s="1080">
        <f>E945+E946</f>
        <v>0</v>
      </c>
      <c r="F944" s="1081">
        <f>F945+F946</f>
        <v>1576</v>
      </c>
      <c r="G944" s="526"/>
      <c r="H944" s="526"/>
      <c r="I944" s="526"/>
      <c r="J944" s="526"/>
      <c r="K944" s="39">
        <f t="shared" si="185"/>
        <v>1</v>
      </c>
      <c r="L944" s="247"/>
    </row>
    <row r="945" spans="1:12">
      <c r="A945" s="8"/>
      <c r="B945" s="1053"/>
      <c r="C945" s="1054" t="s">
        <v>933</v>
      </c>
      <c r="D945" s="1055" t="s">
        <v>928</v>
      </c>
      <c r="E945" s="1076"/>
      <c r="F945" s="1077">
        <v>44</v>
      </c>
      <c r="G945" s="526"/>
      <c r="H945" s="526"/>
      <c r="I945" s="526"/>
      <c r="J945" s="526"/>
      <c r="K945" s="39">
        <f t="shared" si="185"/>
        <v>1</v>
      </c>
      <c r="L945" s="247"/>
    </row>
    <row r="946" spans="1:12">
      <c r="A946" s="8"/>
      <c r="B946" s="1059"/>
      <c r="C946" s="1060" t="s">
        <v>934</v>
      </c>
      <c r="D946" s="1061" t="s">
        <v>935</v>
      </c>
      <c r="E946" s="1082"/>
      <c r="F946" s="1083">
        <v>1532</v>
      </c>
      <c r="G946" s="526"/>
      <c r="H946" s="526"/>
      <c r="I946" s="526"/>
      <c r="J946" s="526"/>
      <c r="K946" s="39">
        <f t="shared" si="185"/>
        <v>1</v>
      </c>
      <c r="L946" s="247"/>
    </row>
    <row r="947" spans="1:12" hidden="1">
      <c r="A947" s="8"/>
      <c r="B947" s="1050"/>
      <c r="C947" s="1051" t="s">
        <v>936</v>
      </c>
      <c r="D947" s="1052" t="s">
        <v>937</v>
      </c>
      <c r="E947" s="1084"/>
      <c r="F947" s="1085"/>
      <c r="G947" s="526"/>
      <c r="H947" s="526"/>
      <c r="I947" s="526"/>
      <c r="J947" s="526"/>
      <c r="K947" s="39" t="str">
        <f t="shared" si="185"/>
        <v/>
      </c>
      <c r="L947" s="247"/>
    </row>
    <row r="948" spans="1:12" hidden="1">
      <c r="A948" s="8"/>
      <c r="B948" s="1053"/>
      <c r="C948" s="1062" t="s">
        <v>938</v>
      </c>
      <c r="D948" s="1063" t="s">
        <v>939</v>
      </c>
      <c r="E948" s="1086"/>
      <c r="F948" s="1087"/>
      <c r="G948" s="526"/>
      <c r="H948" s="526"/>
      <c r="I948" s="526"/>
      <c r="J948" s="526"/>
      <c r="K948" s="39" t="str">
        <f t="shared" si="185"/>
        <v/>
      </c>
      <c r="L948" s="247"/>
    </row>
    <row r="949" spans="1:12" hidden="1">
      <c r="A949" s="8"/>
      <c r="B949" s="1059"/>
      <c r="C949" s="1057" t="s">
        <v>940</v>
      </c>
      <c r="D949" s="1058" t="s">
        <v>941</v>
      </c>
      <c r="E949" s="1088"/>
      <c r="F949" s="1089"/>
      <c r="G949" s="526"/>
      <c r="H949" s="526"/>
      <c r="I949" s="526"/>
      <c r="J949" s="526"/>
      <c r="K949" s="39" t="str">
        <f t="shared" si="185"/>
        <v/>
      </c>
      <c r="L949" s="247"/>
    </row>
    <row r="950" spans="1:12">
      <c r="A950" s="8"/>
      <c r="B950" s="1050"/>
      <c r="C950" s="1051" t="s">
        <v>942</v>
      </c>
      <c r="D950" s="1052" t="s">
        <v>943</v>
      </c>
      <c r="E950" s="1080"/>
      <c r="F950" s="1081">
        <v>481</v>
      </c>
      <c r="G950" s="526"/>
      <c r="H950" s="526"/>
      <c r="I950" s="526"/>
      <c r="J950" s="526"/>
      <c r="K950" s="39">
        <f t="shared" si="185"/>
        <v>1</v>
      </c>
      <c r="L950" s="247"/>
    </row>
    <row r="951" spans="1:12">
      <c r="A951" s="8"/>
      <c r="B951" s="1053"/>
      <c r="C951" s="1062" t="s">
        <v>944</v>
      </c>
      <c r="D951" s="1063" t="s">
        <v>945</v>
      </c>
      <c r="E951" s="1090"/>
      <c r="F951" s="1091">
        <v>478</v>
      </c>
      <c r="G951" s="526"/>
      <c r="H951" s="526"/>
      <c r="I951" s="526"/>
      <c r="J951" s="526"/>
      <c r="K951" s="39">
        <f t="shared" si="185"/>
        <v>1</v>
      </c>
      <c r="L951" s="247"/>
    </row>
    <row r="952" spans="1:12" ht="16.5" thickBot="1">
      <c r="A952" s="8"/>
      <c r="B952" s="1059"/>
      <c r="C952" s="1057" t="s">
        <v>946</v>
      </c>
      <c r="D952" s="1058" t="s">
        <v>947</v>
      </c>
      <c r="E952" s="1078"/>
      <c r="F952" s="1079">
        <v>3</v>
      </c>
      <c r="G952" s="526"/>
      <c r="H952" s="526"/>
      <c r="I952" s="526"/>
      <c r="J952" s="526"/>
      <c r="K952" s="39">
        <f t="shared" si="185"/>
        <v>1</v>
      </c>
      <c r="L952" s="247"/>
    </row>
    <row r="953" spans="1:12" ht="16.5" hidden="1" thickBot="1">
      <c r="A953" s="8"/>
      <c r="B953" s="1050"/>
      <c r="C953" s="1051" t="s">
        <v>948</v>
      </c>
      <c r="D953" s="1052" t="s">
        <v>305</v>
      </c>
      <c r="E953" s="1080"/>
      <c r="F953" s="1081"/>
      <c r="G953" s="526"/>
      <c r="H953" s="526"/>
      <c r="I953" s="526"/>
      <c r="J953" s="526"/>
      <c r="K953" s="39" t="str">
        <f t="shared" si="185"/>
        <v/>
      </c>
      <c r="L953" s="247"/>
    </row>
    <row r="954" spans="1:12" ht="16.5" hidden="1" thickBot="1">
      <c r="A954" s="8"/>
      <c r="B954" s="1050"/>
      <c r="C954" s="1051" t="s">
        <v>306</v>
      </c>
      <c r="D954" s="1052" t="s">
        <v>2109</v>
      </c>
      <c r="E954" s="1092"/>
      <c r="F954" s="1093"/>
      <c r="G954" s="526"/>
      <c r="H954" s="526"/>
      <c r="I954" s="526"/>
      <c r="J954" s="526"/>
      <c r="K954" s="39" t="str">
        <f t="shared" si="185"/>
        <v/>
      </c>
      <c r="L954" s="247"/>
    </row>
    <row r="955" spans="1:12" ht="16.5" hidden="1" thickBot="1">
      <c r="A955" s="8"/>
      <c r="B955" s="1050"/>
      <c r="C955" s="1051" t="s">
        <v>307</v>
      </c>
      <c r="D955" s="1052" t="s">
        <v>2110</v>
      </c>
      <c r="E955" s="1080"/>
      <c r="F955" s="1081"/>
      <c r="G955" s="526"/>
      <c r="H955" s="526"/>
      <c r="I955" s="526"/>
      <c r="J955" s="526"/>
      <c r="K955" s="39" t="str">
        <f t="shared" si="185"/>
        <v/>
      </c>
      <c r="L955" s="247"/>
    </row>
    <row r="956" spans="1:12" ht="16.5" hidden="1" thickBot="1">
      <c r="A956" s="8"/>
      <c r="B956" s="1050"/>
      <c r="C956" s="1051" t="s">
        <v>308</v>
      </c>
      <c r="D956" s="1052" t="s">
        <v>2111</v>
      </c>
      <c r="E956" s="1080"/>
      <c r="F956" s="1081"/>
      <c r="G956" s="526"/>
      <c r="H956" s="526"/>
      <c r="I956" s="526"/>
      <c r="J956" s="526"/>
      <c r="K956" s="39" t="str">
        <f t="shared" si="185"/>
        <v/>
      </c>
      <c r="L956" s="247"/>
    </row>
    <row r="957" spans="1:12" ht="32.25" hidden="1" thickBot="1">
      <c r="A957" s="8"/>
      <c r="B957" s="1050"/>
      <c r="C957" s="1051" t="s">
        <v>309</v>
      </c>
      <c r="D957" s="1052" t="s">
        <v>310</v>
      </c>
      <c r="E957" s="1080"/>
      <c r="F957" s="1081"/>
      <c r="G957" s="526"/>
      <c r="H957" s="526"/>
      <c r="I957" s="526"/>
      <c r="J957" s="526"/>
      <c r="K957" s="39" t="str">
        <f t="shared" si="185"/>
        <v/>
      </c>
      <c r="L957" s="247"/>
    </row>
    <row r="958" spans="1:12" ht="16.5" hidden="1" thickBot="1">
      <c r="A958" s="10"/>
      <c r="B958" s="1050"/>
      <c r="C958" s="1051" t="s">
        <v>311</v>
      </c>
      <c r="D958" s="1052" t="s">
        <v>312</v>
      </c>
      <c r="E958" s="1080"/>
      <c r="F958" s="1081"/>
      <c r="G958" s="526"/>
      <c r="H958" s="526"/>
      <c r="I958" s="526"/>
      <c r="J958" s="526"/>
      <c r="K958" s="39" t="str">
        <f t="shared" si="185"/>
        <v/>
      </c>
      <c r="L958" s="247"/>
    </row>
    <row r="959" spans="1:12" ht="16.5" hidden="1" thickBot="1">
      <c r="A959" s="10">
        <v>905</v>
      </c>
      <c r="B959" s="1050"/>
      <c r="C959" s="1051" t="s">
        <v>313</v>
      </c>
      <c r="D959" s="1052" t="s">
        <v>314</v>
      </c>
      <c r="E959" s="1080"/>
      <c r="F959" s="1081"/>
      <c r="G959" s="526"/>
      <c r="H959" s="526"/>
      <c r="I959" s="526"/>
      <c r="J959" s="526"/>
      <c r="K959" s="39" t="str">
        <f t="shared" si="185"/>
        <v/>
      </c>
      <c r="L959" s="247"/>
    </row>
    <row r="960" spans="1:12" ht="16.5" hidden="1" thickBot="1">
      <c r="A960" s="10">
        <v>906</v>
      </c>
      <c r="B960" s="1050"/>
      <c r="C960" s="1051" t="s">
        <v>315</v>
      </c>
      <c r="D960" s="1052" t="s">
        <v>316</v>
      </c>
      <c r="E960" s="1080"/>
      <c r="F960" s="1081"/>
      <c r="G960" s="526"/>
      <c r="H960" s="526"/>
      <c r="I960" s="526"/>
      <c r="J960" s="526"/>
      <c r="K960" s="39" t="str">
        <f t="shared" si="185"/>
        <v/>
      </c>
      <c r="L960" s="247"/>
    </row>
    <row r="961" spans="2:12" ht="16.5" hidden="1" thickBot="1">
      <c r="B961" s="1050"/>
      <c r="C961" s="1051" t="s">
        <v>317</v>
      </c>
      <c r="D961" s="1052" t="s">
        <v>318</v>
      </c>
      <c r="E961" s="1080"/>
      <c r="F961" s="1081"/>
      <c r="G961" s="526"/>
      <c r="H961" s="526"/>
      <c r="I961" s="526"/>
      <c r="J961" s="526"/>
      <c r="K961" s="39" t="str">
        <f t="shared" si="185"/>
        <v/>
      </c>
      <c r="L961" s="247"/>
    </row>
    <row r="962" spans="2:12" ht="36" hidden="1" customHeight="1" thickBot="1">
      <c r="B962" s="1064"/>
      <c r="C962" s="1065" t="s">
        <v>319</v>
      </c>
      <c r="D962" s="1066" t="s">
        <v>320</v>
      </c>
      <c r="E962" s="1094"/>
      <c r="F962" s="1095"/>
      <c r="G962" s="526"/>
      <c r="H962" s="526"/>
      <c r="I962" s="526"/>
      <c r="J962" s="526"/>
      <c r="K962" s="39" t="str">
        <f t="shared" si="185"/>
        <v/>
      </c>
      <c r="L962" s="247"/>
    </row>
    <row r="963" spans="2:12" ht="31.5">
      <c r="B963" s="1045" t="s">
        <v>920</v>
      </c>
      <c r="C963" s="1046" t="s">
        <v>2049</v>
      </c>
      <c r="D963" s="1047" t="s">
        <v>2050</v>
      </c>
      <c r="E963" s="1048" t="s">
        <v>923</v>
      </c>
      <c r="F963" s="1049" t="s">
        <v>924</v>
      </c>
      <c r="G963" s="526"/>
      <c r="H963" s="526"/>
      <c r="I963" s="526"/>
      <c r="J963" s="526"/>
      <c r="K963" s="39">
        <f>(IF($E964&lt;&gt;0,$K$2,IF($F964&lt;&gt;0,$K$2,"")))</f>
        <v>1</v>
      </c>
      <c r="L963" s="247"/>
    </row>
    <row r="964" spans="2:12">
      <c r="B964" s="1050"/>
      <c r="C964" s="1051" t="s">
        <v>2051</v>
      </c>
      <c r="D964" s="1052" t="s">
        <v>2058</v>
      </c>
      <c r="E964" s="538">
        <f>E965+E966</f>
        <v>0</v>
      </c>
      <c r="F964" s="539">
        <f>F965+F966</f>
        <v>523435</v>
      </c>
      <c r="G964" s="526"/>
      <c r="H964" s="526"/>
      <c r="I964" s="526"/>
      <c r="J964" s="526"/>
      <c r="K964" s="39">
        <f t="shared" si="185"/>
        <v>1</v>
      </c>
      <c r="L964" s="247"/>
    </row>
    <row r="965" spans="2:12">
      <c r="B965" s="1050"/>
      <c r="C965" s="1709" t="s">
        <v>2052</v>
      </c>
      <c r="D965" s="1711" t="s">
        <v>2056</v>
      </c>
      <c r="E965" s="1080"/>
      <c r="F965" s="1081">
        <v>523435</v>
      </c>
      <c r="G965" s="526"/>
      <c r="H965" s="526"/>
      <c r="I965" s="526"/>
      <c r="J965" s="526"/>
      <c r="K965" s="39">
        <f t="shared" si="185"/>
        <v>1</v>
      </c>
      <c r="L965" s="247"/>
    </row>
    <row r="966" spans="2:12" ht="16.5" hidden="1" thickBot="1">
      <c r="B966" s="1064"/>
      <c r="C966" s="1710" t="s">
        <v>2053</v>
      </c>
      <c r="D966" s="1712" t="s">
        <v>2057</v>
      </c>
      <c r="E966" s="1094"/>
      <c r="F966" s="1095"/>
      <c r="G966" s="526"/>
      <c r="H966" s="526"/>
      <c r="I966" s="526"/>
      <c r="J966" s="526"/>
      <c r="K966" s="39" t="str">
        <f t="shared" si="185"/>
        <v/>
      </c>
      <c r="L966" s="247"/>
    </row>
    <row r="967" spans="2:12">
      <c r="B967" s="1067" t="s">
        <v>613</v>
      </c>
      <c r="C967" s="1068"/>
      <c r="D967" s="1069"/>
      <c r="E967" s="526"/>
      <c r="F967" s="526"/>
      <c r="G967" s="526"/>
      <c r="H967" s="526"/>
      <c r="I967" s="526"/>
      <c r="J967" s="526"/>
      <c r="K967" s="4">
        <f>K927</f>
        <v>1</v>
      </c>
      <c r="L967" s="247"/>
    </row>
    <row r="968" spans="2:12">
      <c r="B968" s="1956" t="s">
        <v>321</v>
      </c>
      <c r="C968" s="1956"/>
      <c r="D968" s="1956"/>
      <c r="E968" s="526"/>
      <c r="F968" s="526"/>
      <c r="G968" s="526"/>
      <c r="H968" s="526"/>
      <c r="I968" s="526"/>
      <c r="J968" s="526"/>
      <c r="K968" s="4">
        <f>K927</f>
        <v>1</v>
      </c>
      <c r="L968" s="247"/>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9">
    <mergeCell ref="B457:D457"/>
    <mergeCell ref="C569:D569"/>
    <mergeCell ref="C506:D506"/>
    <mergeCell ref="C527:D527"/>
    <mergeCell ref="I9:J9"/>
    <mergeCell ref="I10:J12"/>
    <mergeCell ref="C547:D547"/>
    <mergeCell ref="C464:D464"/>
    <mergeCell ref="C500:D500"/>
    <mergeCell ref="C505:D505"/>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4:D454"/>
    <mergeCell ref="B438:D438"/>
    <mergeCell ref="C394:D394"/>
    <mergeCell ref="C426:D426"/>
    <mergeCell ref="C429:D429"/>
    <mergeCell ref="B436:D436"/>
    <mergeCell ref="C408:D408"/>
    <mergeCell ref="B441:D441"/>
    <mergeCell ref="C402:D402"/>
    <mergeCell ref="C391:D391"/>
    <mergeCell ref="C428:D428"/>
    <mergeCell ref="C409:D409"/>
    <mergeCell ref="C412:D412"/>
    <mergeCell ref="B452:D452"/>
    <mergeCell ref="C415:D415"/>
    <mergeCell ref="C427:D427"/>
    <mergeCell ref="C425:D425"/>
    <mergeCell ref="B314:D314"/>
    <mergeCell ref="B347:D347"/>
    <mergeCell ref="B356:D356"/>
    <mergeCell ref="C364:D364"/>
    <mergeCell ref="B351:D351"/>
    <mergeCell ref="B353:D353"/>
    <mergeCell ref="C237:D237"/>
    <mergeCell ref="C238:D238"/>
    <mergeCell ref="C405:D405"/>
    <mergeCell ref="C399:D399"/>
    <mergeCell ref="C274:D274"/>
    <mergeCell ref="C296:D296"/>
    <mergeCell ref="C378:D378"/>
    <mergeCell ref="C386:D386"/>
    <mergeCell ref="B309:D309"/>
    <mergeCell ref="B311:D311"/>
    <mergeCell ref="C291:D291"/>
    <mergeCell ref="C272:D272"/>
    <mergeCell ref="C279:D279"/>
    <mergeCell ref="B7:D7"/>
    <mergeCell ref="B9:D9"/>
    <mergeCell ref="B12:D12"/>
    <mergeCell ref="C22:D22"/>
    <mergeCell ref="C28:D28"/>
    <mergeCell ref="C33:D33"/>
    <mergeCell ref="B179:D179"/>
    <mergeCell ref="C630:D630"/>
    <mergeCell ref="C223:D223"/>
    <mergeCell ref="C204:D204"/>
    <mergeCell ref="C268:D268"/>
    <mergeCell ref="C205:D205"/>
    <mergeCell ref="C227:D227"/>
    <mergeCell ref="C233:D233"/>
    <mergeCell ref="B608:C608"/>
    <mergeCell ref="C258:D258"/>
    <mergeCell ref="C300:D300"/>
    <mergeCell ref="C259:D259"/>
    <mergeCell ref="B614:D614"/>
    <mergeCell ref="B616:D616"/>
    <mergeCell ref="B619:D619"/>
    <mergeCell ref="G619:J621"/>
    <mergeCell ref="B620:D620"/>
    <mergeCell ref="C275:D275"/>
    <mergeCell ref="C278:D278"/>
    <mergeCell ref="C287:D287"/>
    <mergeCell ref="C290:D290"/>
    <mergeCell ref="G13:J17"/>
    <mergeCell ref="C39:D39"/>
    <mergeCell ref="C187:D187"/>
    <mergeCell ref="C190:D190"/>
    <mergeCell ref="C196:D196"/>
    <mergeCell ref="B174:D174"/>
    <mergeCell ref="B176:D176"/>
    <mergeCell ref="H610:J610"/>
    <mergeCell ref="H608:J608"/>
    <mergeCell ref="C236:D236"/>
    <mergeCell ref="C243:D243"/>
    <mergeCell ref="C239:D239"/>
    <mergeCell ref="C273:D273"/>
    <mergeCell ref="C260:D260"/>
    <mergeCell ref="C261:D261"/>
    <mergeCell ref="G457:J459"/>
    <mergeCell ref="G356:J358"/>
    <mergeCell ref="C676:D676"/>
    <mergeCell ref="C679:D679"/>
    <mergeCell ref="C680:D680"/>
    <mergeCell ref="C681:D681"/>
    <mergeCell ref="C682:D682"/>
    <mergeCell ref="C686:D686"/>
    <mergeCell ref="C633:D633"/>
    <mergeCell ref="C639:D639"/>
    <mergeCell ref="C647:D647"/>
    <mergeCell ref="C648:D648"/>
    <mergeCell ref="C666:D666"/>
    <mergeCell ref="C670:D670"/>
    <mergeCell ref="C716:D716"/>
    <mergeCell ref="C717:D717"/>
    <mergeCell ref="C718:D718"/>
    <mergeCell ref="C721:D721"/>
    <mergeCell ref="C722:D722"/>
    <mergeCell ref="C730:D730"/>
    <mergeCell ref="C701:D701"/>
    <mergeCell ref="C702:D702"/>
    <mergeCell ref="C703:D703"/>
    <mergeCell ref="C704:D704"/>
    <mergeCell ref="C711:D711"/>
    <mergeCell ref="C715:D715"/>
    <mergeCell ref="B757:D757"/>
    <mergeCell ref="B789:D789"/>
    <mergeCell ref="B793:D793"/>
    <mergeCell ref="B795:D795"/>
    <mergeCell ref="B798:D798"/>
    <mergeCell ref="G798:J800"/>
    <mergeCell ref="B799:D799"/>
    <mergeCell ref="C733:D733"/>
    <mergeCell ref="C734:D734"/>
    <mergeCell ref="C739:D739"/>
    <mergeCell ref="C744:D744"/>
    <mergeCell ref="B752:D752"/>
    <mergeCell ref="B754:D754"/>
    <mergeCell ref="C849:D849"/>
    <mergeCell ref="C855:D855"/>
    <mergeCell ref="C858:D858"/>
    <mergeCell ref="C859:D859"/>
    <mergeCell ref="C860:D860"/>
    <mergeCell ref="C861:D861"/>
    <mergeCell ref="C809:D809"/>
    <mergeCell ref="C812:D812"/>
    <mergeCell ref="C818:D818"/>
    <mergeCell ref="C826:D826"/>
    <mergeCell ref="C827:D827"/>
    <mergeCell ref="C845:D845"/>
    <mergeCell ref="C894:D894"/>
    <mergeCell ref="C895:D895"/>
    <mergeCell ref="C896:D896"/>
    <mergeCell ref="C897:D897"/>
    <mergeCell ref="C900:D900"/>
    <mergeCell ref="C901:D901"/>
    <mergeCell ref="C865:D865"/>
    <mergeCell ref="C880:D880"/>
    <mergeCell ref="C881:D881"/>
    <mergeCell ref="C882:D882"/>
    <mergeCell ref="C883:D883"/>
    <mergeCell ref="C890:D890"/>
    <mergeCell ref="B933:D933"/>
    <mergeCell ref="B936:D936"/>
    <mergeCell ref="B968:D968"/>
    <mergeCell ref="C909:D909"/>
    <mergeCell ref="C912:D912"/>
    <mergeCell ref="C913:D913"/>
    <mergeCell ref="C918:D918"/>
    <mergeCell ref="C923:D923"/>
    <mergeCell ref="B931:D931"/>
  </mergeCells>
  <phoneticPr fontId="2"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2191</v>
      </c>
      <c r="I2" s="23"/>
    </row>
    <row r="3" spans="1:19">
      <c r="A3" s="23" t="s">
        <v>964</v>
      </c>
      <c r="B3" s="23" t="s">
        <v>2189</v>
      </c>
      <c r="I3" s="23"/>
    </row>
    <row r="4" spans="1:19" ht="15.75">
      <c r="A4" s="23" t="s">
        <v>965</v>
      </c>
      <c r="B4" s="23" t="s">
        <v>2126</v>
      </c>
      <c r="C4" s="28"/>
      <c r="I4" s="23"/>
    </row>
    <row r="5" spans="1:19" ht="31.5" customHeight="1">
      <c r="A5" s="23" t="s">
        <v>966</v>
      </c>
      <c r="B5" s="42"/>
      <c r="C5" s="42"/>
    </row>
    <row r="6" spans="1:19">
      <c r="A6" s="29"/>
      <c r="B6" s="30"/>
    </row>
    <row r="8" spans="1:19">
      <c r="B8" s="23" t="s">
        <v>2190</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63">
        <f>$B$7</f>
        <v>0</v>
      </c>
      <c r="J14" s="1963"/>
      <c r="K14" s="1963"/>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50">
        <f>$B$9</f>
        <v>0</v>
      </c>
      <c r="J16" s="1951"/>
      <c r="K16" s="1952"/>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1953">
        <f>$B$12</f>
        <v>0</v>
      </c>
      <c r="J19" s="1954"/>
      <c r="K19" s="1955"/>
      <c r="L19" s="924" t="s">
        <v>1194</v>
      </c>
      <c r="M19" s="1850">
        <f>$F$12</f>
        <v>0</v>
      </c>
      <c r="N19" s="1973" t="s">
        <v>2183</v>
      </c>
      <c r="O19" s="1974"/>
      <c r="P19" s="1974"/>
      <c r="Q19" s="1975"/>
      <c r="R19" s="1286">
        <f>(IF($E148&lt;&gt;0,$K$2,IF($F148&lt;&gt;0,$K$2,IF($G148&lt;&gt;0,$K$2,IF($H148&lt;&gt;0,$K$2,IF($I148&lt;&gt;0,$K$2,IF($J148&lt;&gt;0,$K$2,"")))))))</f>
        <v>0</v>
      </c>
      <c r="S19" s="247"/>
    </row>
    <row r="20" spans="1:19" ht="27.75" customHeight="1">
      <c r="A20" s="23">
        <v>9</v>
      </c>
      <c r="H20" s="527"/>
      <c r="I20" s="2054" t="s">
        <v>2185</v>
      </c>
      <c r="J20" s="2055"/>
      <c r="K20" s="2055"/>
      <c r="L20" s="926"/>
      <c r="M20" s="927"/>
      <c r="N20" s="1976"/>
      <c r="O20" s="1977"/>
      <c r="P20" s="1977"/>
      <c r="Q20" s="1978"/>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1979"/>
      <c r="O21" s="1980"/>
      <c r="P21" s="1980"/>
      <c r="Q21" s="1981"/>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67" t="s">
        <v>481</v>
      </c>
      <c r="K30" s="1966"/>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68" t="s">
        <v>484</v>
      </c>
      <c r="K33" s="1968"/>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69" t="s">
        <v>841</v>
      </c>
      <c r="K39" s="1969"/>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70" t="s">
        <v>970</v>
      </c>
      <c r="K47" s="1971"/>
      <c r="L47" s="1267"/>
      <c r="M47" s="217">
        <f t="shared" si="4"/>
        <v>0</v>
      </c>
      <c r="N47" s="1071"/>
      <c r="O47" s="1072"/>
      <c r="P47" s="1072"/>
      <c r="Q47" s="1073"/>
      <c r="R47" s="1284">
        <f t="shared" si="1"/>
        <v>0</v>
      </c>
      <c r="S47" s="248"/>
    </row>
    <row r="48" spans="1:19" ht="18.75" customHeight="1">
      <c r="A48" s="23">
        <v>37</v>
      </c>
      <c r="H48" s="527"/>
      <c r="I48" s="962">
        <v>1000</v>
      </c>
      <c r="J48" s="1968" t="s">
        <v>848</v>
      </c>
      <c r="K48" s="1968"/>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58" t="s">
        <v>558</v>
      </c>
      <c r="K66" s="1958"/>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58" t="s">
        <v>978</v>
      </c>
      <c r="K70" s="1958"/>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58" t="s">
        <v>867</v>
      </c>
      <c r="K76" s="1958"/>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58" t="s">
        <v>869</v>
      </c>
      <c r="K79" s="1972"/>
      <c r="L79" s="1267"/>
      <c r="M79" s="217">
        <f t="shared" si="10"/>
        <v>0</v>
      </c>
      <c r="N79" s="1071"/>
      <c r="O79" s="1072"/>
      <c r="P79" s="1072"/>
      <c r="Q79" s="1073"/>
      <c r="R79" s="1284">
        <f t="shared" si="1"/>
        <v>0</v>
      </c>
      <c r="S79" s="248"/>
    </row>
    <row r="80" spans="1:19" ht="18.75" customHeight="1">
      <c r="A80" s="23">
        <v>69</v>
      </c>
      <c r="H80" s="527"/>
      <c r="I80" s="962">
        <v>2600</v>
      </c>
      <c r="J80" s="1965" t="s">
        <v>870</v>
      </c>
      <c r="K80" s="1966"/>
      <c r="L80" s="1267"/>
      <c r="M80" s="217">
        <f t="shared" si="10"/>
        <v>0</v>
      </c>
      <c r="N80" s="1071"/>
      <c r="O80" s="1072"/>
      <c r="P80" s="1072"/>
      <c r="Q80" s="1073"/>
      <c r="R80" s="1284">
        <f t="shared" si="1"/>
        <v>0</v>
      </c>
      <c r="S80" s="248"/>
    </row>
    <row r="81" spans="1:19" ht="18.75" customHeight="1">
      <c r="A81" s="23">
        <v>70</v>
      </c>
      <c r="H81" s="527"/>
      <c r="I81" s="962">
        <v>2700</v>
      </c>
      <c r="J81" s="1965" t="s">
        <v>871</v>
      </c>
      <c r="K81" s="1966"/>
      <c r="L81" s="1267"/>
      <c r="M81" s="217">
        <f t="shared" si="10"/>
        <v>0</v>
      </c>
      <c r="N81" s="1071"/>
      <c r="O81" s="1072"/>
      <c r="P81" s="1072"/>
      <c r="Q81" s="1073"/>
      <c r="R81" s="1284">
        <f t="shared" si="1"/>
        <v>0</v>
      </c>
      <c r="S81" s="248"/>
    </row>
    <row r="82" spans="1:19" ht="37.5" customHeight="1">
      <c r="A82" s="23">
        <v>71</v>
      </c>
      <c r="H82" s="527"/>
      <c r="I82" s="962">
        <v>2800</v>
      </c>
      <c r="J82" s="1965" t="s">
        <v>1599</v>
      </c>
      <c r="K82" s="1966"/>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58" t="s">
        <v>872</v>
      </c>
      <c r="K86" s="1958"/>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58" t="s">
        <v>880</v>
      </c>
      <c r="K101" s="1958"/>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58" t="s">
        <v>881</v>
      </c>
      <c r="K102" s="1958"/>
      <c r="L102" s="1267"/>
      <c r="M102" s="217">
        <f t="shared" si="15"/>
        <v>0</v>
      </c>
      <c r="N102" s="1071"/>
      <c r="O102" s="1072"/>
      <c r="P102" s="1072"/>
      <c r="Q102" s="1073"/>
      <c r="R102" s="1284">
        <f t="shared" si="16"/>
        <v>0</v>
      </c>
      <c r="S102" s="248"/>
    </row>
    <row r="103" spans="1:19" ht="18.75" customHeight="1">
      <c r="A103" s="23">
        <v>92</v>
      </c>
      <c r="H103" s="527"/>
      <c r="I103" s="962">
        <v>4100</v>
      </c>
      <c r="J103" s="1958" t="s">
        <v>882</v>
      </c>
      <c r="K103" s="1958"/>
      <c r="L103" s="1267"/>
      <c r="M103" s="217">
        <f t="shared" si="15"/>
        <v>0</v>
      </c>
      <c r="N103" s="1071"/>
      <c r="O103" s="1072"/>
      <c r="P103" s="1072"/>
      <c r="Q103" s="1073"/>
      <c r="R103" s="1284">
        <f t="shared" si="16"/>
        <v>0</v>
      </c>
      <c r="S103" s="248"/>
    </row>
    <row r="104" spans="1:19" ht="18.75" customHeight="1">
      <c r="A104" s="23">
        <v>93</v>
      </c>
      <c r="H104" s="527"/>
      <c r="I104" s="962">
        <v>4200</v>
      </c>
      <c r="J104" s="1958" t="s">
        <v>883</v>
      </c>
      <c r="K104" s="1958"/>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58" t="s">
        <v>1603</v>
      </c>
      <c r="K111" s="1958"/>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58" t="s">
        <v>1600</v>
      </c>
      <c r="K115" s="1958"/>
      <c r="L115" s="1267"/>
      <c r="M115" s="217">
        <f t="shared" si="20"/>
        <v>0</v>
      </c>
      <c r="N115" s="1071"/>
      <c r="O115" s="1072"/>
      <c r="P115" s="1072"/>
      <c r="Q115" s="1073"/>
      <c r="R115" s="1284">
        <f t="shared" si="16"/>
        <v>0</v>
      </c>
      <c r="S115" s="248"/>
    </row>
    <row r="116" spans="1:19" ht="18.75" customHeight="1">
      <c r="A116" s="23">
        <v>105</v>
      </c>
      <c r="H116" s="527"/>
      <c r="I116" s="962">
        <v>4500</v>
      </c>
      <c r="J116" s="1958" t="s">
        <v>1601</v>
      </c>
      <c r="K116" s="1958"/>
      <c r="L116" s="1267"/>
      <c r="M116" s="217">
        <f t="shared" si="20"/>
        <v>0</v>
      </c>
      <c r="N116" s="1071"/>
      <c r="O116" s="1072"/>
      <c r="P116" s="1072"/>
      <c r="Q116" s="1073"/>
      <c r="R116" s="1284">
        <f t="shared" si="16"/>
        <v>0</v>
      </c>
      <c r="S116" s="248"/>
    </row>
    <row r="117" spans="1:19" ht="18.75" customHeight="1">
      <c r="A117" s="23">
        <v>106</v>
      </c>
      <c r="H117" s="527"/>
      <c r="I117" s="962">
        <v>4600</v>
      </c>
      <c r="J117" s="1965" t="s">
        <v>893</v>
      </c>
      <c r="K117" s="1966"/>
      <c r="L117" s="1267"/>
      <c r="M117" s="217">
        <f t="shared" si="20"/>
        <v>0</v>
      </c>
      <c r="N117" s="1071"/>
      <c r="O117" s="1072"/>
      <c r="P117" s="1072"/>
      <c r="Q117" s="1073"/>
      <c r="R117" s="1284">
        <f t="shared" si="16"/>
        <v>0</v>
      </c>
      <c r="S117" s="248"/>
    </row>
    <row r="118" spans="1:19" ht="18.75" customHeight="1">
      <c r="A118" s="23">
        <v>107</v>
      </c>
      <c r="H118" s="527"/>
      <c r="I118" s="962">
        <v>4900</v>
      </c>
      <c r="J118" s="1958" t="s">
        <v>562</v>
      </c>
      <c r="K118" s="1958"/>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57" t="s">
        <v>894</v>
      </c>
      <c r="K121" s="1957"/>
      <c r="L121" s="1267"/>
      <c r="M121" s="217">
        <f>N121+O121+P121+Q121</f>
        <v>0</v>
      </c>
      <c r="N121" s="1071"/>
      <c r="O121" s="1072"/>
      <c r="P121" s="1072"/>
      <c r="Q121" s="1073"/>
      <c r="R121" s="1284">
        <f t="shared" si="16"/>
        <v>0</v>
      </c>
      <c r="S121" s="248"/>
    </row>
    <row r="122" spans="1:19" ht="18.75" customHeight="1">
      <c r="A122" s="23">
        <v>111</v>
      </c>
      <c r="H122" s="527"/>
      <c r="I122" s="1011">
        <v>5200</v>
      </c>
      <c r="J122" s="1957" t="s">
        <v>895</v>
      </c>
      <c r="K122" s="1957"/>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57" t="s">
        <v>263</v>
      </c>
      <c r="K130" s="1957"/>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57" t="s">
        <v>910</v>
      </c>
      <c r="K133" s="1957"/>
      <c r="L133" s="1267"/>
      <c r="M133" s="217">
        <f>N133+O133+P133+Q133</f>
        <v>0</v>
      </c>
      <c r="N133" s="1071"/>
      <c r="O133" s="1072"/>
      <c r="P133" s="1072"/>
      <c r="Q133" s="1073"/>
      <c r="R133" s="1284">
        <f t="shared" si="16"/>
        <v>0</v>
      </c>
      <c r="S133" s="248"/>
    </row>
    <row r="134" spans="1:19" ht="18.75" customHeight="1">
      <c r="A134" s="23">
        <v>123</v>
      </c>
      <c r="H134" s="527"/>
      <c r="I134" s="962">
        <v>5500</v>
      </c>
      <c r="J134" s="1958" t="s">
        <v>911</v>
      </c>
      <c r="K134" s="1958"/>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59" t="s">
        <v>1213</v>
      </c>
      <c r="K139" s="1960"/>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1961" t="s">
        <v>919</v>
      </c>
      <c r="K144" s="1962"/>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63">
        <f>$B$7</f>
        <v>0</v>
      </c>
      <c r="J152" s="1964"/>
      <c r="K152" s="1964"/>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50">
        <f>$B$9</f>
        <v>0</v>
      </c>
      <c r="J154" s="1951"/>
      <c r="K154" s="1952"/>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1953">
        <f>$B$12</f>
        <v>0</v>
      </c>
      <c r="J157" s="1954"/>
      <c r="K157" s="1955"/>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1956" t="s">
        <v>321</v>
      </c>
      <c r="J189" s="1956"/>
      <c r="K189" s="1956"/>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N19:Q21"/>
    <mergeCell ref="I157:K157"/>
    <mergeCell ref="I189:K189"/>
    <mergeCell ref="J47:K47"/>
    <mergeCell ref="J111:K111"/>
    <mergeCell ref="J115:K115"/>
    <mergeCell ref="J116:K116"/>
    <mergeCell ref="J79:K79"/>
    <mergeCell ref="I20:K20"/>
    <mergeCell ref="J101:K101"/>
    <mergeCell ref="J103:K103"/>
    <mergeCell ref="J117:K117"/>
    <mergeCell ref="I152:K152"/>
    <mergeCell ref="J121:K121"/>
    <mergeCell ref="J118:K118"/>
    <mergeCell ref="J104:K104"/>
    <mergeCell ref="J130:K130"/>
    <mergeCell ref="J122:K122"/>
    <mergeCell ref="J66:K66"/>
    <mergeCell ref="I154:K154"/>
    <mergeCell ref="J133:K133"/>
    <mergeCell ref="J134:K134"/>
    <mergeCell ref="J139:K139"/>
    <mergeCell ref="J144:K144"/>
    <mergeCell ref="J81:K81"/>
    <mergeCell ref="J82:K82"/>
    <mergeCell ref="J86:K86"/>
    <mergeCell ref="J102:K102"/>
    <mergeCell ref="J76:K76"/>
    <mergeCell ref="J33:K33"/>
    <mergeCell ref="J39:K39"/>
    <mergeCell ref="J30:K30"/>
    <mergeCell ref="J80:K80"/>
    <mergeCell ref="I14:K14"/>
    <mergeCell ref="I16:K16"/>
    <mergeCell ref="I19:K19"/>
    <mergeCell ref="J70:K70"/>
    <mergeCell ref="J48:K48"/>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F715" sqref="A1:F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2026-02-03T06:27:38Z</cp:lastPrinted>
  <dcterms:created xsi:type="dcterms:W3CDTF">1997-12-10T11:54:07Z</dcterms:created>
  <dcterms:modified xsi:type="dcterms:W3CDTF">2026-04-14T07:31:55Z</dcterms:modified>
</cp:coreProperties>
</file>