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6\m. 06\MESECHEN\IT\"/>
    </mc:Choice>
  </mc:AlternateContent>
  <xr:revisionPtr revIDLastSave="0" documentId="8_{0D645966-6D37-45AA-BF0A-AC0339546F5E}" xr6:coauthVersionLast="47" xr6:coauthVersionMax="47" xr10:uidLastSave="{00000000-0000-0000-0000-000000000000}"/>
  <bookViews>
    <workbookView xWindow="-120" yWindow="-120" windowWidth="25440" windowHeight="15270" firstSheet="1" activeTab="1" xr2:uid="{00000000-000D-0000-FFFF-FFFF00000000}"/>
  </bookViews>
  <sheets>
    <sheet name="Cash-Flow-DATA" sheetId="9" state="hidden" r:id="rId1"/>
    <sheet name="OTCHET-agregirani pokazateli" sheetId="1" r:id="rId2"/>
    <sheet name="OTCHET" sheetId="3" state="hidden" r:id="rId3"/>
    <sheet name="INF" sheetId="4" state="hidden" r:id="rId4"/>
    <sheet name="list" sheetId="6" state="hidden" r:id="rId5"/>
  </sheets>
  <externalReferences>
    <externalReference r:id="rId6"/>
  </externalReferences>
  <definedNames>
    <definedName name="_xlnm._FilterDatabase" localSheetId="2" hidden="1">OTCHET!$K$1:$K$12656</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2">OTCHET!$A$1:$J$976</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3">[1]MAKET!#REF!,[1]MAKET!#REF!,[1]MAKET!#REF!,[1]MAKET!#REF!,[1]MAKET!#REF!,[1]MAKET!#REF!,[1]MAKET!#REF!,[1]MAKET!#REF!,[1]MAKET!#REF!,[1]MAKET!#REF!,[1]MAKET!#REF!,[1]MAKET!#REF!,[1]MAKET!#REF!,[1]MAKET!#REF!,[1]MAKET!#REF!,[1]MAKET!#REF!,[1]MAKET!#REF!</definedName>
  </definedNames>
  <calcPr calcId="191029"/>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966" i="3" l="1"/>
  <c r="K965" i="3"/>
  <c r="F964" i="3"/>
  <c r="E964" i="3"/>
  <c r="K962" i="3"/>
  <c r="K961" i="3"/>
  <c r="K960" i="3"/>
  <c r="K959" i="3"/>
  <c r="K958" i="3"/>
  <c r="K957" i="3"/>
  <c r="K956" i="3"/>
  <c r="K955" i="3"/>
  <c r="K954" i="3"/>
  <c r="K953" i="3"/>
  <c r="K952" i="3"/>
  <c r="K951" i="3"/>
  <c r="K950" i="3"/>
  <c r="K949" i="3"/>
  <c r="K948" i="3"/>
  <c r="K947" i="3"/>
  <c r="K946" i="3"/>
  <c r="K945" i="3"/>
  <c r="F944" i="3"/>
  <c r="E944" i="3"/>
  <c r="K944" i="3" s="1"/>
  <c r="K943" i="3"/>
  <c r="K942" i="3"/>
  <c r="F941" i="3"/>
  <c r="E941" i="3"/>
  <c r="K941" i="3" s="1"/>
  <c r="E938" i="3"/>
  <c r="B937" i="3"/>
  <c r="F936" i="3"/>
  <c r="B934" i="3"/>
  <c r="F933" i="3"/>
  <c r="E933" i="3"/>
  <c r="B933" i="3"/>
  <c r="D927" i="3"/>
  <c r="K926" i="3"/>
  <c r="K925" i="3"/>
  <c r="K924" i="3"/>
  <c r="F923" i="3"/>
  <c r="K923" i="3" s="1"/>
  <c r="K922" i="3"/>
  <c r="F921" i="3"/>
  <c r="K921" i="3"/>
  <c r="F920" i="3"/>
  <c r="K920" i="3"/>
  <c r="F919" i="3"/>
  <c r="J918" i="3"/>
  <c r="I918" i="3"/>
  <c r="H918" i="3"/>
  <c r="G918" i="3"/>
  <c r="E918" i="3"/>
  <c r="F917" i="3"/>
  <c r="K917" i="3"/>
  <c r="F916" i="3"/>
  <c r="K916" i="3"/>
  <c r="F915" i="3"/>
  <c r="F914" i="3"/>
  <c r="K914" i="3"/>
  <c r="J913" i="3"/>
  <c r="I913" i="3"/>
  <c r="H913" i="3"/>
  <c r="G913" i="3"/>
  <c r="E913" i="3"/>
  <c r="F912" i="3"/>
  <c r="K912" i="3"/>
  <c r="F911" i="3"/>
  <c r="F909" i="3" s="1"/>
  <c r="K911" i="3"/>
  <c r="F910" i="3"/>
  <c r="J909" i="3"/>
  <c r="I909" i="3"/>
  <c r="H909" i="3"/>
  <c r="G909" i="3"/>
  <c r="E909" i="3"/>
  <c r="K909" i="3"/>
  <c r="F908" i="3"/>
  <c r="K908" i="3"/>
  <c r="F907" i="3"/>
  <c r="K907" i="3"/>
  <c r="F906" i="3"/>
  <c r="K906" i="3"/>
  <c r="F905" i="3"/>
  <c r="K905" i="3"/>
  <c r="F904" i="3"/>
  <c r="K904" i="3"/>
  <c r="F903" i="3"/>
  <c r="K903" i="3"/>
  <c r="F902" i="3"/>
  <c r="K902" i="3"/>
  <c r="J901" i="3"/>
  <c r="I901" i="3"/>
  <c r="H901" i="3"/>
  <c r="G901" i="3"/>
  <c r="E901" i="3"/>
  <c r="F900" i="3"/>
  <c r="K900" i="3" s="1"/>
  <c r="F899" i="3"/>
  <c r="K899" i="3"/>
  <c r="F898" i="3"/>
  <c r="F897" i="3" s="1"/>
  <c r="J897" i="3"/>
  <c r="I897" i="3"/>
  <c r="H897" i="3"/>
  <c r="K897" i="3" s="1"/>
  <c r="G897" i="3"/>
  <c r="E897" i="3"/>
  <c r="F896" i="3"/>
  <c r="K896" i="3"/>
  <c r="F895" i="3"/>
  <c r="K895" i="3"/>
  <c r="F894" i="3"/>
  <c r="K894" i="3"/>
  <c r="F893" i="3"/>
  <c r="K893" i="3"/>
  <c r="F892" i="3"/>
  <c r="F891" i="3"/>
  <c r="J890" i="3"/>
  <c r="I890" i="3"/>
  <c r="H890" i="3"/>
  <c r="G890" i="3"/>
  <c r="E890" i="3"/>
  <c r="F889" i="3"/>
  <c r="K889" i="3"/>
  <c r="F888" i="3"/>
  <c r="K888" i="3"/>
  <c r="F887" i="3"/>
  <c r="K887" i="3"/>
  <c r="F886" i="3"/>
  <c r="K886" i="3"/>
  <c r="F885" i="3"/>
  <c r="F884" i="3"/>
  <c r="K884" i="3" s="1"/>
  <c r="J883" i="3"/>
  <c r="I883" i="3"/>
  <c r="H883" i="3"/>
  <c r="G883" i="3"/>
  <c r="E883" i="3"/>
  <c r="F882" i="3"/>
  <c r="K882" i="3"/>
  <c r="F881" i="3"/>
  <c r="K881" i="3"/>
  <c r="F880" i="3"/>
  <c r="K880" i="3"/>
  <c r="F879" i="3"/>
  <c r="K879" i="3"/>
  <c r="F878" i="3"/>
  <c r="K878" i="3"/>
  <c r="F877" i="3"/>
  <c r="K877" i="3"/>
  <c r="F876" i="3"/>
  <c r="F875" i="3"/>
  <c r="K875" i="3" s="1"/>
  <c r="J874" i="3"/>
  <c r="I874" i="3"/>
  <c r="K874" i="3" s="1"/>
  <c r="H874" i="3"/>
  <c r="G874" i="3"/>
  <c r="E874" i="3"/>
  <c r="F873" i="3"/>
  <c r="K873" i="3" s="1"/>
  <c r="F872" i="3"/>
  <c r="K872" i="3"/>
  <c r="F871" i="3"/>
  <c r="K871" i="3" s="1"/>
  <c r="F870" i="3"/>
  <c r="F869" i="3"/>
  <c r="K869" i="3"/>
  <c r="F868" i="3"/>
  <c r="K868" i="3" s="1"/>
  <c r="F867" i="3"/>
  <c r="K867" i="3"/>
  <c r="F866" i="3"/>
  <c r="K866" i="3" s="1"/>
  <c r="J865" i="3"/>
  <c r="I865" i="3"/>
  <c r="H865" i="3"/>
  <c r="G865" i="3"/>
  <c r="E865" i="3"/>
  <c r="F864" i="3"/>
  <c r="K864" i="3"/>
  <c r="F863" i="3"/>
  <c r="K863" i="3"/>
  <c r="F862" i="3"/>
  <c r="J861" i="3"/>
  <c r="I861" i="3"/>
  <c r="H861" i="3"/>
  <c r="G861" i="3"/>
  <c r="G927" i="3" s="1"/>
  <c r="E861" i="3"/>
  <c r="F860" i="3"/>
  <c r="K860" i="3"/>
  <c r="F859" i="3"/>
  <c r="K859" i="3" s="1"/>
  <c r="F858" i="3"/>
  <c r="K858" i="3"/>
  <c r="F857" i="3"/>
  <c r="K857" i="3" s="1"/>
  <c r="F856" i="3"/>
  <c r="J855" i="3"/>
  <c r="I855" i="3"/>
  <c r="H855" i="3"/>
  <c r="G855" i="3"/>
  <c r="E855" i="3"/>
  <c r="F854" i="3"/>
  <c r="K854" i="3" s="1"/>
  <c r="F853" i="3"/>
  <c r="K853" i="3"/>
  <c r="K852" i="3"/>
  <c r="F852" i="3"/>
  <c r="F851" i="3"/>
  <c r="K851" i="3"/>
  <c r="F850" i="3"/>
  <c r="K850" i="3" s="1"/>
  <c r="J849" i="3"/>
  <c r="I849" i="3"/>
  <c r="H849" i="3"/>
  <c r="G849" i="3"/>
  <c r="E849" i="3"/>
  <c r="F848" i="3"/>
  <c r="K848" i="3"/>
  <c r="F847" i="3"/>
  <c r="F846" i="3"/>
  <c r="J845" i="3"/>
  <c r="I845" i="3"/>
  <c r="H845" i="3"/>
  <c r="G845" i="3"/>
  <c r="E845" i="3"/>
  <c r="F844" i="3"/>
  <c r="K844" i="3" s="1"/>
  <c r="F843" i="3"/>
  <c r="K843" i="3"/>
  <c r="F842" i="3"/>
  <c r="K842" i="3" s="1"/>
  <c r="F841" i="3"/>
  <c r="K841" i="3"/>
  <c r="F840" i="3"/>
  <c r="K840" i="3" s="1"/>
  <c r="F839" i="3"/>
  <c r="K839" i="3"/>
  <c r="F838" i="3"/>
  <c r="K838" i="3" s="1"/>
  <c r="F837" i="3"/>
  <c r="K837" i="3"/>
  <c r="F836" i="3"/>
  <c r="K836" i="3" s="1"/>
  <c r="F835" i="3"/>
  <c r="K835" i="3" s="1"/>
  <c r="F834" i="3"/>
  <c r="K834" i="3" s="1"/>
  <c r="F833" i="3"/>
  <c r="K833" i="3"/>
  <c r="F832" i="3"/>
  <c r="K832" i="3" s="1"/>
  <c r="F831" i="3"/>
  <c r="K831" i="3"/>
  <c r="F830" i="3"/>
  <c r="F829" i="3"/>
  <c r="K829" i="3"/>
  <c r="F828" i="3"/>
  <c r="J827" i="3"/>
  <c r="I827" i="3"/>
  <c r="H827" i="3"/>
  <c r="G827" i="3"/>
  <c r="E827" i="3"/>
  <c r="F826" i="3"/>
  <c r="K826" i="3"/>
  <c r="F825" i="3"/>
  <c r="K825" i="3" s="1"/>
  <c r="F824" i="3"/>
  <c r="K824" i="3"/>
  <c r="F823" i="3"/>
  <c r="K823" i="3" s="1"/>
  <c r="F822" i="3"/>
  <c r="K822" i="3"/>
  <c r="F821" i="3"/>
  <c r="K821" i="3" s="1"/>
  <c r="F820" i="3"/>
  <c r="K820" i="3"/>
  <c r="C820" i="3"/>
  <c r="F819" i="3"/>
  <c r="K819" i="3"/>
  <c r="J818" i="3"/>
  <c r="I818" i="3"/>
  <c r="I927" i="3" s="1"/>
  <c r="H818" i="3"/>
  <c r="G818" i="3"/>
  <c r="E818" i="3"/>
  <c r="F817" i="3"/>
  <c r="K817" i="3" s="1"/>
  <c r="F816" i="3"/>
  <c r="K816" i="3"/>
  <c r="F815" i="3"/>
  <c r="K815" i="3" s="1"/>
  <c r="F814" i="3"/>
  <c r="K814" i="3"/>
  <c r="F813" i="3"/>
  <c r="J812" i="3"/>
  <c r="I812" i="3"/>
  <c r="H812" i="3"/>
  <c r="G812" i="3"/>
  <c r="E812" i="3"/>
  <c r="F811" i="3"/>
  <c r="F810" i="3"/>
  <c r="J809" i="3"/>
  <c r="I809" i="3"/>
  <c r="H809" i="3"/>
  <c r="H927" i="3" s="1"/>
  <c r="G809" i="3"/>
  <c r="E809" i="3"/>
  <c r="C806" i="3"/>
  <c r="E800" i="3"/>
  <c r="F798" i="3"/>
  <c r="B796" i="3"/>
  <c r="F795" i="3"/>
  <c r="E795" i="3"/>
  <c r="B795" i="3"/>
  <c r="K787" i="3"/>
  <c r="K786" i="3"/>
  <c r="F785" i="3"/>
  <c r="E785" i="3"/>
  <c r="K783" i="3"/>
  <c r="K782" i="3"/>
  <c r="K781" i="3"/>
  <c r="K780" i="3"/>
  <c r="K779" i="3"/>
  <c r="K778" i="3"/>
  <c r="K777" i="3"/>
  <c r="K776" i="3"/>
  <c r="K775" i="3"/>
  <c r="K774" i="3"/>
  <c r="K773" i="3"/>
  <c r="K772" i="3"/>
  <c r="K771" i="3"/>
  <c r="K770" i="3"/>
  <c r="K769" i="3"/>
  <c r="K768" i="3"/>
  <c r="K767" i="3"/>
  <c r="K766" i="3"/>
  <c r="F765" i="3"/>
  <c r="E765" i="3"/>
  <c r="K765" i="3"/>
  <c r="K764" i="3"/>
  <c r="K763" i="3"/>
  <c r="F762" i="3"/>
  <c r="K762" i="3"/>
  <c r="E762" i="3"/>
  <c r="E759" i="3"/>
  <c r="B758" i="3"/>
  <c r="F757" i="3"/>
  <c r="B755" i="3"/>
  <c r="F754" i="3"/>
  <c r="E754" i="3"/>
  <c r="B754" i="3"/>
  <c r="D748" i="3"/>
  <c r="K747" i="3"/>
  <c r="K746" i="3"/>
  <c r="K745" i="3"/>
  <c r="F744" i="3"/>
  <c r="K744" i="3"/>
  <c r="K743" i="3"/>
  <c r="F742" i="3"/>
  <c r="K742" i="3" s="1"/>
  <c r="F741" i="3"/>
  <c r="F740" i="3"/>
  <c r="K740" i="3"/>
  <c r="J739" i="3"/>
  <c r="I739" i="3"/>
  <c r="H739" i="3"/>
  <c r="G739" i="3"/>
  <c r="K739" i="3" s="1"/>
  <c r="E739" i="3"/>
  <c r="F738" i="3"/>
  <c r="K738" i="3"/>
  <c r="F737" i="3"/>
  <c r="K737" i="3" s="1"/>
  <c r="F736" i="3"/>
  <c r="K736" i="3"/>
  <c r="F735" i="3"/>
  <c r="J734" i="3"/>
  <c r="I734" i="3"/>
  <c r="H734" i="3"/>
  <c r="G734" i="3"/>
  <c r="E734" i="3"/>
  <c r="F733" i="3"/>
  <c r="K733" i="3"/>
  <c r="F732" i="3"/>
  <c r="F731" i="3"/>
  <c r="J730" i="3"/>
  <c r="I730" i="3"/>
  <c r="H730" i="3"/>
  <c r="G730" i="3"/>
  <c r="E730" i="3"/>
  <c r="F729" i="3"/>
  <c r="F728" i="3"/>
  <c r="K728" i="3" s="1"/>
  <c r="F727" i="3"/>
  <c r="K727" i="3"/>
  <c r="F726" i="3"/>
  <c r="K726" i="3"/>
  <c r="F725" i="3"/>
  <c r="K725" i="3"/>
  <c r="F724" i="3"/>
  <c r="K724" i="3"/>
  <c r="F723" i="3"/>
  <c r="J722" i="3"/>
  <c r="I722" i="3"/>
  <c r="H722" i="3"/>
  <c r="G722" i="3"/>
  <c r="E722" i="3"/>
  <c r="F721" i="3"/>
  <c r="K721" i="3"/>
  <c r="F720" i="3"/>
  <c r="F719" i="3"/>
  <c r="J718" i="3"/>
  <c r="I718" i="3"/>
  <c r="H718" i="3"/>
  <c r="G718" i="3"/>
  <c r="E718" i="3"/>
  <c r="F717" i="3"/>
  <c r="K717" i="3"/>
  <c r="F716" i="3"/>
  <c r="K716" i="3" s="1"/>
  <c r="F715" i="3"/>
  <c r="K715" i="3"/>
  <c r="F714" i="3"/>
  <c r="K714" i="3" s="1"/>
  <c r="F713" i="3"/>
  <c r="K713" i="3"/>
  <c r="F712" i="3"/>
  <c r="J711" i="3"/>
  <c r="I711" i="3"/>
  <c r="H711" i="3"/>
  <c r="G711" i="3"/>
  <c r="E711" i="3"/>
  <c r="F710" i="3"/>
  <c r="K710" i="3" s="1"/>
  <c r="F709" i="3"/>
  <c r="K709" i="3"/>
  <c r="F708" i="3"/>
  <c r="F707" i="3"/>
  <c r="K707" i="3"/>
  <c r="F706" i="3"/>
  <c r="K706" i="3" s="1"/>
  <c r="F705" i="3"/>
  <c r="K705" i="3"/>
  <c r="J704" i="3"/>
  <c r="I704" i="3"/>
  <c r="H704" i="3"/>
  <c r="G704" i="3"/>
  <c r="E704" i="3"/>
  <c r="F703" i="3"/>
  <c r="K703" i="3"/>
  <c r="K702" i="3"/>
  <c r="F702" i="3"/>
  <c r="F701" i="3"/>
  <c r="K701" i="3"/>
  <c r="K700" i="3"/>
  <c r="F700" i="3"/>
  <c r="F699" i="3"/>
  <c r="K699" i="3"/>
  <c r="K698" i="3"/>
  <c r="F698" i="3"/>
  <c r="F697" i="3"/>
  <c r="K697" i="3"/>
  <c r="K696" i="3"/>
  <c r="F696" i="3"/>
  <c r="F695" i="3" s="1"/>
  <c r="J695" i="3"/>
  <c r="I695" i="3"/>
  <c r="H695" i="3"/>
  <c r="G695" i="3"/>
  <c r="E695" i="3"/>
  <c r="K695" i="3"/>
  <c r="F694" i="3"/>
  <c r="K694" i="3" s="1"/>
  <c r="F693" i="3"/>
  <c r="K693" i="3"/>
  <c r="F692" i="3"/>
  <c r="F691" i="3"/>
  <c r="F690" i="3"/>
  <c r="K690" i="3"/>
  <c r="F689" i="3"/>
  <c r="K689" i="3"/>
  <c r="F688" i="3"/>
  <c r="K688" i="3"/>
  <c r="F687" i="3"/>
  <c r="J686" i="3"/>
  <c r="I686" i="3"/>
  <c r="H686" i="3"/>
  <c r="G686" i="3"/>
  <c r="E686" i="3"/>
  <c r="F685" i="3"/>
  <c r="K685" i="3"/>
  <c r="F684" i="3"/>
  <c r="K684" i="3"/>
  <c r="F683" i="3"/>
  <c r="J682" i="3"/>
  <c r="I682" i="3"/>
  <c r="H682" i="3"/>
  <c r="G682" i="3"/>
  <c r="E682" i="3"/>
  <c r="F681" i="3"/>
  <c r="K681" i="3"/>
  <c r="F680" i="3"/>
  <c r="K680" i="3"/>
  <c r="F679" i="3"/>
  <c r="K679" i="3" s="1"/>
  <c r="F678" i="3"/>
  <c r="K678" i="3" s="1"/>
  <c r="F677" i="3"/>
  <c r="J676" i="3"/>
  <c r="I676" i="3"/>
  <c r="H676" i="3"/>
  <c r="G676" i="3"/>
  <c r="E676" i="3"/>
  <c r="F675" i="3"/>
  <c r="F674" i="3"/>
  <c r="K674" i="3"/>
  <c r="F673" i="3"/>
  <c r="K673" i="3" s="1"/>
  <c r="F672" i="3"/>
  <c r="F671" i="3"/>
  <c r="J670" i="3"/>
  <c r="I670" i="3"/>
  <c r="H670" i="3"/>
  <c r="G670" i="3"/>
  <c r="E670" i="3"/>
  <c r="F669" i="3"/>
  <c r="K669" i="3" s="1"/>
  <c r="F668" i="3"/>
  <c r="K668" i="3"/>
  <c r="F667" i="3"/>
  <c r="K667" i="3" s="1"/>
  <c r="J666" i="3"/>
  <c r="I666" i="3"/>
  <c r="H666" i="3"/>
  <c r="G666" i="3"/>
  <c r="E666" i="3"/>
  <c r="F665" i="3"/>
  <c r="K665" i="3" s="1"/>
  <c r="F664" i="3"/>
  <c r="K664" i="3"/>
  <c r="F663" i="3"/>
  <c r="K663" i="3" s="1"/>
  <c r="F662" i="3"/>
  <c r="K662" i="3"/>
  <c r="F661" i="3"/>
  <c r="K661" i="3" s="1"/>
  <c r="F660" i="3"/>
  <c r="K660" i="3"/>
  <c r="F659" i="3"/>
  <c r="K659" i="3" s="1"/>
  <c r="F658" i="3"/>
  <c r="K658" i="3"/>
  <c r="F657" i="3"/>
  <c r="K657" i="3" s="1"/>
  <c r="F656" i="3"/>
  <c r="K656" i="3"/>
  <c r="F655" i="3"/>
  <c r="K655" i="3" s="1"/>
  <c r="F654" i="3"/>
  <c r="K654" i="3"/>
  <c r="F653" i="3"/>
  <c r="K653" i="3" s="1"/>
  <c r="F652" i="3"/>
  <c r="K652" i="3"/>
  <c r="F651" i="3"/>
  <c r="K651" i="3" s="1"/>
  <c r="F650" i="3"/>
  <c r="K650" i="3"/>
  <c r="F649" i="3"/>
  <c r="F648" i="3" s="1"/>
  <c r="J648" i="3"/>
  <c r="I648" i="3"/>
  <c r="H648" i="3"/>
  <c r="G648" i="3"/>
  <c r="E648" i="3"/>
  <c r="F647" i="3"/>
  <c r="K647" i="3" s="1"/>
  <c r="F646" i="3"/>
  <c r="K646" i="3"/>
  <c r="F645" i="3"/>
  <c r="K645" i="3" s="1"/>
  <c r="F644" i="3"/>
  <c r="K644" i="3"/>
  <c r="F643" i="3"/>
  <c r="K643" i="3" s="1"/>
  <c r="F642" i="3"/>
  <c r="K642" i="3"/>
  <c r="F641" i="3"/>
  <c r="C641" i="3"/>
  <c r="F640" i="3"/>
  <c r="K640" i="3"/>
  <c r="J639" i="3"/>
  <c r="I639" i="3"/>
  <c r="H639" i="3"/>
  <c r="G639" i="3"/>
  <c r="G748" i="3" s="1"/>
  <c r="E639" i="3"/>
  <c r="F638" i="3"/>
  <c r="K638" i="3"/>
  <c r="F637" i="3"/>
  <c r="F636" i="3"/>
  <c r="K636" i="3"/>
  <c r="F635" i="3"/>
  <c r="K635" i="3" s="1"/>
  <c r="F634" i="3"/>
  <c r="J633" i="3"/>
  <c r="I633" i="3"/>
  <c r="H633" i="3"/>
  <c r="G633" i="3"/>
  <c r="E633" i="3"/>
  <c r="F632" i="3"/>
  <c r="K632" i="3" s="1"/>
  <c r="F631" i="3"/>
  <c r="K631" i="3" s="1"/>
  <c r="J630" i="3"/>
  <c r="J748" i="3" s="1"/>
  <c r="I630" i="3"/>
  <c r="H630" i="3"/>
  <c r="G630" i="3"/>
  <c r="F630" i="3"/>
  <c r="K630" i="3" s="1"/>
  <c r="E630" i="3"/>
  <c r="C627" i="3"/>
  <c r="E621" i="3"/>
  <c r="F619" i="3"/>
  <c r="B617" i="3"/>
  <c r="F616" i="3"/>
  <c r="E616" i="3"/>
  <c r="B616" i="3"/>
  <c r="M85" i="4"/>
  <c r="M84" i="4"/>
  <c r="M83" i="4"/>
  <c r="R83" i="4"/>
  <c r="R84" i="4"/>
  <c r="R85" i="4"/>
  <c r="Q82" i="4"/>
  <c r="P82" i="4"/>
  <c r="O82" i="4"/>
  <c r="N82" i="4"/>
  <c r="L82" i="4"/>
  <c r="P95" i="4"/>
  <c r="N95" i="4"/>
  <c r="L95" i="4"/>
  <c r="R184" i="4"/>
  <c r="P22" i="9"/>
  <c r="F22" i="9" s="1"/>
  <c r="B12" i="3"/>
  <c r="F570" i="3"/>
  <c r="K570" i="3"/>
  <c r="E15" i="1"/>
  <c r="B8" i="1" s="1"/>
  <c r="F593" i="3"/>
  <c r="P125" i="9"/>
  <c r="P15" i="9"/>
  <c r="R185" i="4"/>
  <c r="R186" i="4"/>
  <c r="R187" i="4"/>
  <c r="M185" i="4"/>
  <c r="L185" i="4"/>
  <c r="E74" i="3"/>
  <c r="E26" i="1" s="1"/>
  <c r="F87" i="3"/>
  <c r="F113" i="3"/>
  <c r="K113" i="3"/>
  <c r="F13" i="1"/>
  <c r="F11" i="1"/>
  <c r="M165" i="4"/>
  <c r="L165" i="4"/>
  <c r="M162" i="4"/>
  <c r="L162" i="4"/>
  <c r="L24" i="4"/>
  <c r="C3" i="3"/>
  <c r="E20" i="3" s="1"/>
  <c r="L86" i="4"/>
  <c r="R88" i="4"/>
  <c r="M88" i="4"/>
  <c r="R92" i="4"/>
  <c r="M92" i="4"/>
  <c r="P131" i="9"/>
  <c r="P129" i="9"/>
  <c r="P132" i="9" s="1"/>
  <c r="I2" i="9"/>
  <c r="C134" i="9"/>
  <c r="P130" i="9"/>
  <c r="F130" i="9"/>
  <c r="P122" i="9"/>
  <c r="P117" i="9"/>
  <c r="P116" i="9"/>
  <c r="P113" i="9"/>
  <c r="P112" i="9"/>
  <c r="P109" i="9"/>
  <c r="P108" i="9"/>
  <c r="P98" i="9"/>
  <c r="P94" i="9"/>
  <c r="P93" i="9"/>
  <c r="P92" i="9"/>
  <c r="P91" i="9"/>
  <c r="P88" i="9"/>
  <c r="P87" i="9"/>
  <c r="F87" i="9" s="1"/>
  <c r="P43" i="9"/>
  <c r="F43" i="9" s="1"/>
  <c r="P42" i="9"/>
  <c r="P40" i="9"/>
  <c r="P38" i="9"/>
  <c r="F38" i="9" s="1"/>
  <c r="P37" i="9"/>
  <c r="P36" i="9"/>
  <c r="P27" i="9"/>
  <c r="P26" i="9"/>
  <c r="P25" i="9"/>
  <c r="P21" i="9"/>
  <c r="P20" i="9"/>
  <c r="P19" i="9"/>
  <c r="P18" i="9"/>
  <c r="F18" i="9"/>
  <c r="P17" i="9"/>
  <c r="P16" i="9"/>
  <c r="L6" i="9"/>
  <c r="L9" i="9"/>
  <c r="J9" i="9"/>
  <c r="Q9" i="9"/>
  <c r="P6" i="9"/>
  <c r="T2" i="9"/>
  <c r="P2" i="9"/>
  <c r="L2" i="9"/>
  <c r="G2" i="9"/>
  <c r="F2" i="9"/>
  <c r="B2" i="9"/>
  <c r="N126" i="9"/>
  <c r="E13" i="1"/>
  <c r="I11" i="1"/>
  <c r="H11" i="1"/>
  <c r="R45" i="4"/>
  <c r="M45" i="4"/>
  <c r="R42" i="4"/>
  <c r="M42" i="4"/>
  <c r="F112" i="3"/>
  <c r="K112" i="3"/>
  <c r="F43" i="3"/>
  <c r="K43" i="3" s="1"/>
  <c r="F44" i="3"/>
  <c r="K44" i="3"/>
  <c r="F45" i="3"/>
  <c r="K45" i="3" s="1"/>
  <c r="K424" i="3"/>
  <c r="K423" i="3"/>
  <c r="K301" i="3"/>
  <c r="K302" i="3"/>
  <c r="K303" i="3"/>
  <c r="F546" i="3"/>
  <c r="K546"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F800" i="3"/>
  <c r="B311" i="3"/>
  <c r="F179" i="3"/>
  <c r="B107" i="1"/>
  <c r="M21" i="4"/>
  <c r="L21" i="4"/>
  <c r="M159" i="4"/>
  <c r="L159" i="4"/>
  <c r="E459" i="3"/>
  <c r="E443" i="3"/>
  <c r="E358" i="3"/>
  <c r="E316" i="3"/>
  <c r="E181" i="3"/>
  <c r="B7"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F114" i="3"/>
  <c r="M142" i="4"/>
  <c r="M141" i="4"/>
  <c r="M140" i="4"/>
  <c r="M139" i="4" s="1"/>
  <c r="M138" i="4"/>
  <c r="M137" i="4"/>
  <c r="M136" i="4"/>
  <c r="M135" i="4"/>
  <c r="M133" i="4"/>
  <c r="M132" i="4"/>
  <c r="M131" i="4"/>
  <c r="M129" i="4"/>
  <c r="M128" i="4"/>
  <c r="M127" i="4"/>
  <c r="M126" i="4"/>
  <c r="M125" i="4"/>
  <c r="M124" i="4"/>
  <c r="M123" i="4"/>
  <c r="M121" i="4"/>
  <c r="M120" i="4"/>
  <c r="M119" i="4"/>
  <c r="M118" i="4"/>
  <c r="M117" i="4"/>
  <c r="M116" i="4"/>
  <c r="M115" i="4"/>
  <c r="M114" i="4"/>
  <c r="M113" i="4"/>
  <c r="M112" i="4"/>
  <c r="M110" i="4"/>
  <c r="M109" i="4"/>
  <c r="M108" i="4"/>
  <c r="M107" i="4"/>
  <c r="M106" i="4"/>
  <c r="M105" i="4"/>
  <c r="M103" i="4"/>
  <c r="M102" i="4"/>
  <c r="M101" i="4"/>
  <c r="M100" i="4"/>
  <c r="M99" i="4"/>
  <c r="M98" i="4"/>
  <c r="M97" i="4"/>
  <c r="M96" i="4"/>
  <c r="M95" i="4" s="1"/>
  <c r="M94" i="4"/>
  <c r="M93" i="4"/>
  <c r="M91" i="4"/>
  <c r="M90" i="4"/>
  <c r="M89" i="4"/>
  <c r="M87" i="4"/>
  <c r="M86" i="4" s="1"/>
  <c r="M81" i="4"/>
  <c r="M80" i="4"/>
  <c r="M79" i="4"/>
  <c r="M78" i="4"/>
  <c r="M76" i="4" s="1"/>
  <c r="M77" i="4"/>
  <c r="M75" i="4"/>
  <c r="M74" i="4"/>
  <c r="M73" i="4"/>
  <c r="M72" i="4"/>
  <c r="M71" i="4"/>
  <c r="M69" i="4"/>
  <c r="M66" i="4" s="1"/>
  <c r="M68" i="4"/>
  <c r="M67" i="4"/>
  <c r="M65" i="4"/>
  <c r="M64" i="4"/>
  <c r="M63" i="4"/>
  <c r="M62" i="4"/>
  <c r="M61" i="4"/>
  <c r="M60" i="4"/>
  <c r="M59" i="4"/>
  <c r="M58" i="4"/>
  <c r="M57" i="4"/>
  <c r="M56" i="4"/>
  <c r="M55" i="4"/>
  <c r="M54" i="4"/>
  <c r="M53" i="4"/>
  <c r="M52" i="4"/>
  <c r="M48" i="4" s="1"/>
  <c r="M51" i="4"/>
  <c r="M50" i="4"/>
  <c r="M49" i="4"/>
  <c r="M47" i="4"/>
  <c r="M46" i="4"/>
  <c r="M44" i="4"/>
  <c r="M43" i="4"/>
  <c r="M41" i="4"/>
  <c r="M39" i="4" s="1"/>
  <c r="M40" i="4"/>
  <c r="M38" i="4"/>
  <c r="M37" i="4"/>
  <c r="M36" i="4"/>
  <c r="M35" i="4"/>
  <c r="M34" i="4"/>
  <c r="M32" i="4"/>
  <c r="M31" i="4"/>
  <c r="M30" i="4" s="1"/>
  <c r="F599" i="3"/>
  <c r="K599" i="3"/>
  <c r="F598" i="3"/>
  <c r="K598" i="3" s="1"/>
  <c r="F597" i="3"/>
  <c r="K597" i="3"/>
  <c r="F596" i="3"/>
  <c r="K596" i="3" s="1"/>
  <c r="F595" i="3"/>
  <c r="K595" i="3"/>
  <c r="F592" i="3"/>
  <c r="F591" i="3"/>
  <c r="F590" i="3"/>
  <c r="M590" i="3"/>
  <c r="F588" i="3"/>
  <c r="K588" i="3" s="1"/>
  <c r="F587" i="3"/>
  <c r="F586" i="3"/>
  <c r="K586" i="3" s="1"/>
  <c r="F585" i="3"/>
  <c r="F584" i="3"/>
  <c r="F583" i="3"/>
  <c r="F582" i="3"/>
  <c r="K582" i="3"/>
  <c r="F581" i="3"/>
  <c r="M581" i="3" s="1"/>
  <c r="F580" i="3"/>
  <c r="M580" i="3"/>
  <c r="F579" i="3"/>
  <c r="F578" i="3"/>
  <c r="M578" i="3" s="1"/>
  <c r="F577" i="3"/>
  <c r="F576" i="3"/>
  <c r="K576" i="3" s="1"/>
  <c r="F575" i="3"/>
  <c r="F574" i="3"/>
  <c r="F573" i="3"/>
  <c r="K573" i="3"/>
  <c r="F572" i="3"/>
  <c r="K572" i="3" s="1"/>
  <c r="F571" i="3"/>
  <c r="F568" i="3"/>
  <c r="K568" i="3" s="1"/>
  <c r="F567" i="3"/>
  <c r="K567" i="3" s="1"/>
  <c r="F566" i="3"/>
  <c r="F565" i="3"/>
  <c r="F564" i="3"/>
  <c r="K564" i="3"/>
  <c r="F563" i="3"/>
  <c r="K563" i="3" s="1"/>
  <c r="F562" i="3"/>
  <c r="K562" i="3"/>
  <c r="F561" i="3"/>
  <c r="F560" i="3"/>
  <c r="K560" i="3" s="1"/>
  <c r="F559" i="3"/>
  <c r="K559" i="3"/>
  <c r="F558" i="3"/>
  <c r="F557" i="3"/>
  <c r="K557" i="3" s="1"/>
  <c r="F556" i="3"/>
  <c r="K556" i="3" s="1"/>
  <c r="F555" i="3"/>
  <c r="F554" i="3"/>
  <c r="K554" i="3" s="1"/>
  <c r="F553" i="3"/>
  <c r="K553" i="3" s="1"/>
  <c r="F552" i="3"/>
  <c r="K552" i="3" s="1"/>
  <c r="F551" i="3"/>
  <c r="F550" i="3"/>
  <c r="F549" i="3"/>
  <c r="K549" i="3" s="1"/>
  <c r="F548" i="3"/>
  <c r="F543" i="3"/>
  <c r="K543" i="3" s="1"/>
  <c r="F542" i="3"/>
  <c r="F541" i="3"/>
  <c r="K541" i="3"/>
  <c r="F540" i="3"/>
  <c r="K540" i="3" s="1"/>
  <c r="F538" i="3"/>
  <c r="F537" i="3"/>
  <c r="K537" i="3"/>
  <c r="F536" i="3"/>
  <c r="K536" i="3"/>
  <c r="F535" i="3"/>
  <c r="F533" i="3"/>
  <c r="K533" i="3" s="1"/>
  <c r="F532" i="3"/>
  <c r="K532" i="3" s="1"/>
  <c r="F531" i="3"/>
  <c r="K531" i="3" s="1"/>
  <c r="F530" i="3"/>
  <c r="K530" i="3"/>
  <c r="F529" i="3"/>
  <c r="F528" i="3"/>
  <c r="K528" i="3"/>
  <c r="F526" i="3"/>
  <c r="F525" i="3"/>
  <c r="K525" i="3"/>
  <c r="F523" i="3"/>
  <c r="K523" i="3" s="1"/>
  <c r="F522" i="3"/>
  <c r="K522" i="3"/>
  <c r="F521" i="3"/>
  <c r="F520" i="3"/>
  <c r="K520" i="3" s="1"/>
  <c r="F518" i="3"/>
  <c r="K518" i="3"/>
  <c r="F517" i="3"/>
  <c r="F516" i="3"/>
  <c r="F514" i="3"/>
  <c r="K514" i="3"/>
  <c r="F513" i="3"/>
  <c r="K513" i="3"/>
  <c r="F512" i="3"/>
  <c r="K512" i="3"/>
  <c r="F511" i="3"/>
  <c r="K511" i="3"/>
  <c r="F510" i="3"/>
  <c r="K510" i="3"/>
  <c r="F509" i="3"/>
  <c r="F508" i="3"/>
  <c r="K508" i="3" s="1"/>
  <c r="F507" i="3"/>
  <c r="K507" i="3" s="1"/>
  <c r="F505" i="3"/>
  <c r="K505" i="3" s="1"/>
  <c r="F504" i="3"/>
  <c r="K504" i="3" s="1"/>
  <c r="F503" i="3"/>
  <c r="K503" i="3"/>
  <c r="F502" i="3"/>
  <c r="K502" i="3" s="1"/>
  <c r="F501" i="3"/>
  <c r="F499" i="3"/>
  <c r="K499" i="3"/>
  <c r="F498" i="3"/>
  <c r="K498" i="3"/>
  <c r="F497" i="3"/>
  <c r="K497" i="3"/>
  <c r="F496" i="3"/>
  <c r="K496" i="3"/>
  <c r="F495" i="3"/>
  <c r="K495" i="3" s="1"/>
  <c r="F494" i="3"/>
  <c r="K494" i="3" s="1"/>
  <c r="F493" i="3"/>
  <c r="K493" i="3" s="1"/>
  <c r="F492" i="3"/>
  <c r="K492" i="3" s="1"/>
  <c r="F491" i="3"/>
  <c r="F490" i="3"/>
  <c r="K490" i="3" s="1"/>
  <c r="F489" i="3"/>
  <c r="K489" i="3"/>
  <c r="F488" i="3"/>
  <c r="K488" i="3" s="1"/>
  <c r="F487" i="3"/>
  <c r="K487" i="3"/>
  <c r="F486" i="3"/>
  <c r="F485" i="3"/>
  <c r="K485" i="3"/>
  <c r="F483" i="3"/>
  <c r="K483" i="3"/>
  <c r="F482" i="3"/>
  <c r="F480" i="3"/>
  <c r="K480" i="3"/>
  <c r="F479" i="3"/>
  <c r="F478" i="3"/>
  <c r="F477" i="3"/>
  <c r="F476" i="3"/>
  <c r="K476" i="3" s="1"/>
  <c r="F475" i="3"/>
  <c r="F473" i="3"/>
  <c r="F472" i="3"/>
  <c r="F470" i="3"/>
  <c r="K470" i="3" s="1"/>
  <c r="F469" i="3"/>
  <c r="F467" i="3"/>
  <c r="F466" i="3"/>
  <c r="F465" i="3"/>
  <c r="F431" i="3"/>
  <c r="F430" i="3"/>
  <c r="K430" i="3" s="1"/>
  <c r="F428" i="3"/>
  <c r="K428" i="3" s="1"/>
  <c r="F427" i="3"/>
  <c r="K427" i="3"/>
  <c r="F426" i="3"/>
  <c r="K426" i="3" s="1"/>
  <c r="F425" i="3"/>
  <c r="F421" i="3"/>
  <c r="F420" i="3"/>
  <c r="K420" i="3" s="1"/>
  <c r="F419" i="3"/>
  <c r="K419" i="3"/>
  <c r="F418" i="3"/>
  <c r="K418" i="3" s="1"/>
  <c r="F417" i="3"/>
  <c r="K417" i="3" s="1"/>
  <c r="F416" i="3"/>
  <c r="K416" i="3"/>
  <c r="F414" i="3"/>
  <c r="K414" i="3"/>
  <c r="F413" i="3"/>
  <c r="F411" i="3"/>
  <c r="F410" i="3"/>
  <c r="F408" i="3"/>
  <c r="K408" i="3" s="1"/>
  <c r="F407" i="3"/>
  <c r="K407" i="3" s="1"/>
  <c r="F406" i="3"/>
  <c r="F404" i="3"/>
  <c r="K404" i="3" s="1"/>
  <c r="F403" i="3"/>
  <c r="F401" i="3"/>
  <c r="F400" i="3"/>
  <c r="F398" i="3"/>
  <c r="K398" i="3"/>
  <c r="F397" i="3"/>
  <c r="K397" i="3" s="1"/>
  <c r="F396" i="3"/>
  <c r="F395" i="3"/>
  <c r="F393" i="3"/>
  <c r="F392" i="3"/>
  <c r="K392" i="3"/>
  <c r="F390" i="3"/>
  <c r="K390" i="3" s="1"/>
  <c r="F389" i="3"/>
  <c r="F388" i="3"/>
  <c r="K388" i="3"/>
  <c r="F387" i="3"/>
  <c r="F385" i="3"/>
  <c r="K385" i="3"/>
  <c r="F384" i="3"/>
  <c r="K384" i="3" s="1"/>
  <c r="F383" i="3"/>
  <c r="K383" i="3"/>
  <c r="F382" i="3"/>
  <c r="K382" i="3" s="1"/>
  <c r="F381" i="3"/>
  <c r="F380" i="3"/>
  <c r="F378" i="3" s="1"/>
  <c r="K378" i="3" s="1"/>
  <c r="K380" i="3"/>
  <c r="F379" i="3"/>
  <c r="K379" i="3"/>
  <c r="F377" i="3"/>
  <c r="K377" i="3"/>
  <c r="F376" i="3"/>
  <c r="K376" i="3"/>
  <c r="F375" i="3"/>
  <c r="K375" i="3"/>
  <c r="F374" i="3"/>
  <c r="K374" i="3"/>
  <c r="F373" i="3"/>
  <c r="K373" i="3"/>
  <c r="F372" i="3"/>
  <c r="K372" i="3"/>
  <c r="F371" i="3"/>
  <c r="K371" i="3"/>
  <c r="F370" i="3"/>
  <c r="K370" i="3"/>
  <c r="F369" i="3"/>
  <c r="K369" i="3"/>
  <c r="F368" i="3"/>
  <c r="K368" i="3"/>
  <c r="F367" i="3"/>
  <c r="K367" i="3"/>
  <c r="F366" i="3"/>
  <c r="K366" i="3"/>
  <c r="F365" i="3"/>
  <c r="F364" i="3" s="1"/>
  <c r="K364" i="3" s="1"/>
  <c r="K365" i="3"/>
  <c r="F166" i="3"/>
  <c r="K166" i="3"/>
  <c r="F165" i="3"/>
  <c r="K165" i="3"/>
  <c r="F164" i="3"/>
  <c r="K164" i="3"/>
  <c r="F163" i="3"/>
  <c r="K163" i="3"/>
  <c r="F162" i="3"/>
  <c r="K162" i="3"/>
  <c r="F161" i="3"/>
  <c r="K161" i="3"/>
  <c r="F160" i="3"/>
  <c r="K160" i="3"/>
  <c r="F159" i="3"/>
  <c r="F158" i="3" s="1"/>
  <c r="K158" i="3" s="1"/>
  <c r="F157" i="3"/>
  <c r="K157" i="3" s="1"/>
  <c r="F156" i="3"/>
  <c r="K156" i="3"/>
  <c r="F155" i="3"/>
  <c r="K155" i="3" s="1"/>
  <c r="F154" i="3"/>
  <c r="K154" i="3"/>
  <c r="F153" i="3"/>
  <c r="K153" i="3" s="1"/>
  <c r="F152" i="3"/>
  <c r="K152" i="3"/>
  <c r="F151" i="3"/>
  <c r="K151" i="3" s="1"/>
  <c r="F150" i="3"/>
  <c r="K150" i="3"/>
  <c r="F148" i="3"/>
  <c r="F147" i="3"/>
  <c r="K147" i="3"/>
  <c r="F146" i="3"/>
  <c r="K146" i="3" s="1"/>
  <c r="F145" i="3"/>
  <c r="K145" i="3"/>
  <c r="F144" i="3"/>
  <c r="K144" i="3" s="1"/>
  <c r="F143" i="3"/>
  <c r="F142" i="3"/>
  <c r="K142" i="3" s="1"/>
  <c r="F141" i="3"/>
  <c r="F139" i="3"/>
  <c r="K139" i="3"/>
  <c r="F138" i="3"/>
  <c r="F136" i="3"/>
  <c r="F135" i="3"/>
  <c r="Q19" i="9" s="1"/>
  <c r="F134" i="3"/>
  <c r="F133" i="3"/>
  <c r="F132" i="3"/>
  <c r="K132" i="3"/>
  <c r="F131" i="3"/>
  <c r="K131" i="3"/>
  <c r="F130" i="3"/>
  <c r="K130" i="3"/>
  <c r="F129" i="3"/>
  <c r="K129" i="3"/>
  <c r="F128" i="3"/>
  <c r="K128" i="3"/>
  <c r="F127" i="3"/>
  <c r="K127" i="3"/>
  <c r="F126" i="3"/>
  <c r="K126" i="3"/>
  <c r="F125" i="3"/>
  <c r="F124" i="3"/>
  <c r="F122" i="3"/>
  <c r="F121" i="3"/>
  <c r="K121" i="3" s="1"/>
  <c r="F120" i="3"/>
  <c r="Q36" i="9"/>
  <c r="G36" i="9"/>
  <c r="F118" i="3"/>
  <c r="K118" i="3"/>
  <c r="F117" i="3"/>
  <c r="K117" i="3"/>
  <c r="F116" i="3"/>
  <c r="K116" i="3"/>
  <c r="F115" i="3"/>
  <c r="Q40" i="9" s="1"/>
  <c r="K115" i="3"/>
  <c r="F111" i="3"/>
  <c r="Q22" i="9"/>
  <c r="F109" i="3"/>
  <c r="Q16" i="9" s="1"/>
  <c r="K109" i="3"/>
  <c r="F108" i="3"/>
  <c r="F107" i="3"/>
  <c r="Q27" i="9"/>
  <c r="K107" i="3"/>
  <c r="F105" i="3"/>
  <c r="K105" i="3"/>
  <c r="F104" i="3"/>
  <c r="K104" i="3"/>
  <c r="F103" i="3"/>
  <c r="K103" i="3"/>
  <c r="F102" i="3"/>
  <c r="K102" i="3"/>
  <c r="F101" i="3"/>
  <c r="F100" i="3"/>
  <c r="K100" i="3"/>
  <c r="F99" i="3"/>
  <c r="K99" i="3" s="1"/>
  <c r="F98" i="3"/>
  <c r="K98" i="3"/>
  <c r="F97" i="3"/>
  <c r="F96" i="3"/>
  <c r="K96" i="3"/>
  <c r="F95" i="3"/>
  <c r="F93" i="3"/>
  <c r="K93" i="3"/>
  <c r="F92" i="3"/>
  <c r="K92" i="3" s="1"/>
  <c r="F91" i="3"/>
  <c r="K91" i="3" s="1"/>
  <c r="F89" i="3"/>
  <c r="K89" i="3"/>
  <c r="F88" i="3"/>
  <c r="K88" i="3" s="1"/>
  <c r="F86" i="3"/>
  <c r="K86" i="3"/>
  <c r="F85" i="3"/>
  <c r="K85" i="3" s="1"/>
  <c r="F84" i="3"/>
  <c r="K84" i="3"/>
  <c r="F83" i="3"/>
  <c r="F82" i="3"/>
  <c r="K82" i="3" s="1"/>
  <c r="F81" i="3"/>
  <c r="K81" i="3"/>
  <c r="F80" i="3"/>
  <c r="K80" i="3" s="1"/>
  <c r="F79" i="3"/>
  <c r="F78" i="3"/>
  <c r="F77" i="3"/>
  <c r="K77" i="3" s="1"/>
  <c r="F76" i="3"/>
  <c r="F75" i="3"/>
  <c r="K75" i="3"/>
  <c r="F73" i="3"/>
  <c r="K73" i="3"/>
  <c r="F72" i="3"/>
  <c r="K72" i="3"/>
  <c r="F71" i="3"/>
  <c r="K71" i="3"/>
  <c r="F70" i="3"/>
  <c r="K70" i="3"/>
  <c r="F69" i="3"/>
  <c r="K69" i="3"/>
  <c r="F68" i="3"/>
  <c r="F67" i="3"/>
  <c r="F66" i="3"/>
  <c r="K66" i="3"/>
  <c r="F64" i="3"/>
  <c r="K64" i="3"/>
  <c r="F63" i="3"/>
  <c r="F61" i="3" s="1"/>
  <c r="K63" i="3"/>
  <c r="F62" i="3"/>
  <c r="F60" i="3"/>
  <c r="K60" i="3"/>
  <c r="F59" i="3"/>
  <c r="F57" i="3"/>
  <c r="K57" i="3"/>
  <c r="F56" i="3"/>
  <c r="K56" i="3" s="1"/>
  <c r="F55" i="3"/>
  <c r="K55" i="3"/>
  <c r="F54" i="3"/>
  <c r="K54" i="3"/>
  <c r="F53" i="3"/>
  <c r="F51" i="3"/>
  <c r="K51" i="3"/>
  <c r="F50" i="3"/>
  <c r="K50" i="3" s="1"/>
  <c r="F49" i="3"/>
  <c r="F48" i="3"/>
  <c r="K48" i="3"/>
  <c r="F46" i="3"/>
  <c r="K46" i="3"/>
  <c r="F42" i="3"/>
  <c r="F39" i="3"/>
  <c r="F41" i="3"/>
  <c r="K41" i="3"/>
  <c r="F40" i="3"/>
  <c r="F38" i="3"/>
  <c r="K38" i="3" s="1"/>
  <c r="F37" i="3"/>
  <c r="K37" i="3"/>
  <c r="F36" i="3"/>
  <c r="K36" i="3" s="1"/>
  <c r="F35" i="3"/>
  <c r="F34" i="3"/>
  <c r="F33" i="3" s="1"/>
  <c r="K34" i="3"/>
  <c r="F32" i="3"/>
  <c r="F31" i="3"/>
  <c r="K31" i="3"/>
  <c r="F30" i="3"/>
  <c r="F29" i="3"/>
  <c r="K29" i="3"/>
  <c r="F27" i="3"/>
  <c r="K27" i="3" s="1"/>
  <c r="F26" i="3"/>
  <c r="K26" i="3"/>
  <c r="F25" i="3"/>
  <c r="K25" i="3" s="1"/>
  <c r="F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N148" i="4" s="1"/>
  <c r="O30" i="4"/>
  <c r="N30" i="4"/>
  <c r="H27" i="1"/>
  <c r="F27" i="1" s="1"/>
  <c r="I27" i="1"/>
  <c r="J27" i="1"/>
  <c r="H28" i="1"/>
  <c r="I28" i="1"/>
  <c r="J28" i="1"/>
  <c r="H29" i="1"/>
  <c r="I29" i="1"/>
  <c r="J29" i="1"/>
  <c r="H60" i="1"/>
  <c r="I60" i="1"/>
  <c r="J60" i="1"/>
  <c r="F60" i="1" s="1"/>
  <c r="H69" i="1"/>
  <c r="I69" i="1"/>
  <c r="J69" i="1"/>
  <c r="H70" i="1"/>
  <c r="I70" i="1"/>
  <c r="I68" i="1" s="1"/>
  <c r="J70" i="1"/>
  <c r="H72" i="1"/>
  <c r="I72" i="1"/>
  <c r="J72" i="1"/>
  <c r="J68" i="1" s="1"/>
  <c r="H73" i="1"/>
  <c r="I73" i="1"/>
  <c r="J73" i="1"/>
  <c r="F73" i="1"/>
  <c r="H74" i="1"/>
  <c r="I74" i="1"/>
  <c r="J74" i="1"/>
  <c r="F74" i="1" s="1"/>
  <c r="H75" i="1"/>
  <c r="I75" i="1"/>
  <c r="J75" i="1"/>
  <c r="H78" i="1"/>
  <c r="I78" i="1"/>
  <c r="I77" i="1" s="1"/>
  <c r="J78" i="1"/>
  <c r="H79" i="1"/>
  <c r="I79" i="1"/>
  <c r="J79" i="1"/>
  <c r="H82" i="1"/>
  <c r="I82" i="1"/>
  <c r="J82" i="1"/>
  <c r="H83" i="1"/>
  <c r="F83" i="1" s="1"/>
  <c r="I83" i="1"/>
  <c r="J83" i="1"/>
  <c r="H84" i="1"/>
  <c r="I84" i="1"/>
  <c r="F84" i="1" s="1"/>
  <c r="J84" i="1"/>
  <c r="H90" i="1"/>
  <c r="I90" i="1"/>
  <c r="F90" i="1" s="1"/>
  <c r="J90" i="1"/>
  <c r="H91" i="1"/>
  <c r="I91" i="1"/>
  <c r="J91" i="1"/>
  <c r="I92" i="1"/>
  <c r="F92" i="1" s="1"/>
  <c r="J92" i="1"/>
  <c r="H93" i="1"/>
  <c r="I93" i="1"/>
  <c r="F93" i="1"/>
  <c r="J93" i="1"/>
  <c r="H94" i="1"/>
  <c r="I94" i="1"/>
  <c r="J94" i="1"/>
  <c r="H96" i="1"/>
  <c r="I96" i="1"/>
  <c r="J96" i="1"/>
  <c r="G96" i="1"/>
  <c r="F96" i="1" s="1"/>
  <c r="G94" i="1"/>
  <c r="G93" i="1"/>
  <c r="G92" i="1"/>
  <c r="G91" i="1"/>
  <c r="F91" i="1" s="1"/>
  <c r="G90" i="1"/>
  <c r="G84" i="1"/>
  <c r="G83" i="1"/>
  <c r="G82" i="1"/>
  <c r="G79" i="1"/>
  <c r="G78" i="1"/>
  <c r="G75" i="1"/>
  <c r="F75" i="1"/>
  <c r="G74" i="1"/>
  <c r="G73" i="1"/>
  <c r="G72" i="1"/>
  <c r="G70" i="1"/>
  <c r="G69" i="1"/>
  <c r="G60" i="1"/>
  <c r="G29" i="1"/>
  <c r="F29" i="1" s="1"/>
  <c r="G28" i="1"/>
  <c r="G27" i="1"/>
  <c r="F23" i="3"/>
  <c r="K23" i="3"/>
  <c r="H594" i="3"/>
  <c r="H95" i="1" s="1"/>
  <c r="G594" i="3"/>
  <c r="G95" i="1"/>
  <c r="H589" i="3"/>
  <c r="G589" i="3"/>
  <c r="H569" i="3"/>
  <c r="G569" i="3"/>
  <c r="H547" i="3"/>
  <c r="G547" i="3"/>
  <c r="H544" i="3"/>
  <c r="G544" i="3"/>
  <c r="H539" i="3"/>
  <c r="H85" i="1" s="1"/>
  <c r="F85" i="1" s="1"/>
  <c r="G539" i="3"/>
  <c r="G85" i="1"/>
  <c r="H534" i="3"/>
  <c r="H89" i="1" s="1"/>
  <c r="G534" i="3"/>
  <c r="G89" i="1" s="1"/>
  <c r="F89" i="1" s="1"/>
  <c r="H527" i="3"/>
  <c r="G527" i="3"/>
  <c r="H524" i="3"/>
  <c r="H88" i="1"/>
  <c r="F88" i="1" s="1"/>
  <c r="G524" i="3"/>
  <c r="H519" i="3"/>
  <c r="G519" i="3"/>
  <c r="H515" i="3"/>
  <c r="H87" i="1" s="1"/>
  <c r="G515" i="3"/>
  <c r="H506" i="3"/>
  <c r="G506" i="3"/>
  <c r="H500" i="3"/>
  <c r="H71" i="1" s="1"/>
  <c r="F71" i="1" s="1"/>
  <c r="G500" i="3"/>
  <c r="G71" i="1" s="1"/>
  <c r="H484" i="3"/>
  <c r="G484" i="3"/>
  <c r="H481" i="3"/>
  <c r="G481" i="3"/>
  <c r="H474" i="3"/>
  <c r="H80" i="1"/>
  <c r="F80" i="1" s="1"/>
  <c r="G474" i="3"/>
  <c r="G80" i="1" s="1"/>
  <c r="H471" i="3"/>
  <c r="G471" i="3"/>
  <c r="H468" i="3"/>
  <c r="G468" i="3"/>
  <c r="H464" i="3"/>
  <c r="H76" i="1"/>
  <c r="F76" i="1" s="1"/>
  <c r="G464" i="3"/>
  <c r="G76" i="1"/>
  <c r="H429" i="3"/>
  <c r="H432" i="3" s="1"/>
  <c r="G429" i="3"/>
  <c r="K429" i="3" s="1"/>
  <c r="H415" i="3"/>
  <c r="G415" i="3"/>
  <c r="G62" i="1"/>
  <c r="H412" i="3"/>
  <c r="G412" i="3"/>
  <c r="H409" i="3"/>
  <c r="G409" i="3"/>
  <c r="H405" i="3"/>
  <c r="G405" i="3"/>
  <c r="H402" i="3"/>
  <c r="G402" i="3"/>
  <c r="H399" i="3"/>
  <c r="G399" i="3"/>
  <c r="H394" i="3"/>
  <c r="G394" i="3"/>
  <c r="H391" i="3"/>
  <c r="G391" i="3"/>
  <c r="H386" i="3"/>
  <c r="G386" i="3"/>
  <c r="H378" i="3"/>
  <c r="G378" i="3"/>
  <c r="H364" i="3"/>
  <c r="H57" i="1" s="1"/>
  <c r="G364" i="3"/>
  <c r="G422" i="3"/>
  <c r="H158" i="3"/>
  <c r="H37" i="1" s="1"/>
  <c r="G158" i="3"/>
  <c r="H149" i="3"/>
  <c r="G149" i="3"/>
  <c r="G37" i="1" s="1"/>
  <c r="H140" i="3"/>
  <c r="G140" i="3"/>
  <c r="H137" i="3"/>
  <c r="H36" i="1" s="1"/>
  <c r="G137" i="3"/>
  <c r="G36" i="1"/>
  <c r="H123" i="3"/>
  <c r="G123" i="3"/>
  <c r="G33" i="1" s="1"/>
  <c r="H119" i="3"/>
  <c r="H32" i="1" s="1"/>
  <c r="G119" i="3"/>
  <c r="G32" i="1" s="1"/>
  <c r="H110" i="3"/>
  <c r="G110" i="3"/>
  <c r="H106" i="3"/>
  <c r="H31" i="1"/>
  <c r="G106" i="3"/>
  <c r="G31" i="1" s="1"/>
  <c r="H94" i="3"/>
  <c r="G94" i="3"/>
  <c r="H90" i="3"/>
  <c r="G90" i="3"/>
  <c r="H74" i="3"/>
  <c r="H26" i="1" s="1"/>
  <c r="G74" i="3"/>
  <c r="G26" i="1"/>
  <c r="F26" i="1" s="1"/>
  <c r="H65" i="3"/>
  <c r="G65" i="3"/>
  <c r="H61" i="3"/>
  <c r="G61" i="3"/>
  <c r="H58" i="3"/>
  <c r="G58" i="3"/>
  <c r="H52" i="3"/>
  <c r="G52" i="3"/>
  <c r="K52" i="3" s="1"/>
  <c r="H47" i="3"/>
  <c r="G47" i="3"/>
  <c r="H39" i="3"/>
  <c r="G39" i="3"/>
  <c r="H33" i="3"/>
  <c r="G33" i="3"/>
  <c r="H28" i="3"/>
  <c r="H23" i="1"/>
  <c r="G28" i="3"/>
  <c r="H22" i="3"/>
  <c r="G22" i="3"/>
  <c r="I58" i="3"/>
  <c r="E58" i="3"/>
  <c r="I17" i="4"/>
  <c r="I158" i="4"/>
  <c r="I155" i="4"/>
  <c r="B455" i="3"/>
  <c r="B442" i="3"/>
  <c r="B439" i="3"/>
  <c r="B357" i="3"/>
  <c r="B354" i="3"/>
  <c r="B315" i="3"/>
  <c r="B312" i="3"/>
  <c r="B177" i="3"/>
  <c r="B180" i="3"/>
  <c r="Q66" i="4"/>
  <c r="P66" i="4"/>
  <c r="L66" i="4"/>
  <c r="J27" i="4"/>
  <c r="J26" i="4"/>
  <c r="C198" i="3"/>
  <c r="I106" i="3"/>
  <c r="I31" i="1" s="1"/>
  <c r="I25" i="1" s="1"/>
  <c r="E106" i="3"/>
  <c r="E31" i="1"/>
  <c r="E96" i="1"/>
  <c r="E22" i="3"/>
  <c r="J524" i="3"/>
  <c r="J88" i="1" s="1"/>
  <c r="I524" i="3"/>
  <c r="E524" i="3"/>
  <c r="I140" i="3"/>
  <c r="E140" i="3"/>
  <c r="I149" i="3"/>
  <c r="E149" i="3"/>
  <c r="F454" i="3"/>
  <c r="F438" i="3"/>
  <c r="F353" i="3"/>
  <c r="F311" i="3"/>
  <c r="F176" i="3"/>
  <c r="L139" i="4"/>
  <c r="L134" i="4"/>
  <c r="L130" i="4"/>
  <c r="L122" i="4"/>
  <c r="L118" i="4"/>
  <c r="L111" i="4"/>
  <c r="L104" i="4"/>
  <c r="L76" i="4"/>
  <c r="L70" i="4"/>
  <c r="L48" i="4"/>
  <c r="L39" i="4"/>
  <c r="L33" i="4"/>
  <c r="L30" i="4"/>
  <c r="E594" i="3"/>
  <c r="E95" i="1"/>
  <c r="E589" i="3"/>
  <c r="E569" i="3"/>
  <c r="E547" i="3"/>
  <c r="E544" i="3"/>
  <c r="E539" i="3"/>
  <c r="P97" i="9" s="1"/>
  <c r="E85" i="1"/>
  <c r="E534" i="3"/>
  <c r="E527" i="3"/>
  <c r="P123" i="9"/>
  <c r="F123" i="9"/>
  <c r="E519" i="3"/>
  <c r="E515" i="3"/>
  <c r="E506" i="3"/>
  <c r="E500" i="3"/>
  <c r="E71" i="1"/>
  <c r="E484" i="3"/>
  <c r="E481" i="3"/>
  <c r="E474" i="3"/>
  <c r="E80" i="1"/>
  <c r="E471" i="3"/>
  <c r="K471" i="3" s="1"/>
  <c r="E468" i="3"/>
  <c r="E464" i="3"/>
  <c r="E76" i="1"/>
  <c r="E429" i="3"/>
  <c r="E432" i="3"/>
  <c r="P80" i="9"/>
  <c r="F80" i="9"/>
  <c r="E415" i="3"/>
  <c r="E62" i="1"/>
  <c r="E412" i="3"/>
  <c r="K412" i="3" s="1"/>
  <c r="E409" i="3"/>
  <c r="E405" i="3"/>
  <c r="E402" i="3"/>
  <c r="E399" i="3"/>
  <c r="E394" i="3"/>
  <c r="E391" i="3"/>
  <c r="E386" i="3"/>
  <c r="E378" i="3"/>
  <c r="E57" i="1"/>
  <c r="E364" i="3"/>
  <c r="E158" i="3"/>
  <c r="E137" i="3"/>
  <c r="E36" i="1" s="1"/>
  <c r="E123" i="3"/>
  <c r="E119" i="3"/>
  <c r="E32" i="1" s="1"/>
  <c r="P35" i="9"/>
  <c r="F35" i="9" s="1"/>
  <c r="E110" i="3"/>
  <c r="E94" i="3"/>
  <c r="E90" i="3"/>
  <c r="E65" i="3"/>
  <c r="K65" i="3" s="1"/>
  <c r="E61" i="3"/>
  <c r="E52" i="3"/>
  <c r="E47" i="3"/>
  <c r="E39" i="3"/>
  <c r="E23" i="1" s="1"/>
  <c r="E33" i="3"/>
  <c r="E28" i="3"/>
  <c r="F457" i="3"/>
  <c r="F441" i="3"/>
  <c r="F356" i="3"/>
  <c r="F314" i="3"/>
  <c r="E94" i="1"/>
  <c r="E93" i="1"/>
  <c r="E92" i="1"/>
  <c r="E91" i="1"/>
  <c r="E90" i="1"/>
  <c r="E84" i="1"/>
  <c r="E83" i="1"/>
  <c r="E82" i="1"/>
  <c r="E79" i="1"/>
  <c r="E77" i="1"/>
  <c r="E78" i="1"/>
  <c r="E75" i="1"/>
  <c r="E74" i="1"/>
  <c r="E73" i="1"/>
  <c r="E72" i="1"/>
  <c r="E70" i="1"/>
  <c r="E69" i="1"/>
  <c r="E60" i="1"/>
  <c r="E29" i="1"/>
  <c r="E28" i="1"/>
  <c r="E27" i="1"/>
  <c r="P139" i="4"/>
  <c r="P134" i="4"/>
  <c r="P130" i="4"/>
  <c r="P122" i="4"/>
  <c r="P118" i="4"/>
  <c r="P111" i="4"/>
  <c r="P104" i="4"/>
  <c r="P86" i="4"/>
  <c r="P76" i="4"/>
  <c r="P70" i="4"/>
  <c r="P48" i="4"/>
  <c r="P39" i="4"/>
  <c r="P33" i="4"/>
  <c r="P148" i="4" s="1"/>
  <c r="P30" i="4"/>
  <c r="R192" i="4"/>
  <c r="I157" i="4"/>
  <c r="L154" i="4"/>
  <c r="I154" i="4"/>
  <c r="I152" i="4"/>
  <c r="Q134" i="4"/>
  <c r="Q111" i="4"/>
  <c r="Q104" i="4"/>
  <c r="Q95" i="4"/>
  <c r="Q86" i="4"/>
  <c r="Q76" i="4"/>
  <c r="Q70" i="4"/>
  <c r="J41" i="4"/>
  <c r="R41" i="4"/>
  <c r="Q39" i="4"/>
  <c r="Q148" i="4" s="1"/>
  <c r="I19" i="4"/>
  <c r="L16" i="4"/>
  <c r="I16" i="4"/>
  <c r="I14" i="4"/>
  <c r="I594" i="3"/>
  <c r="I95" i="1"/>
  <c r="I589" i="3"/>
  <c r="I569" i="3"/>
  <c r="I547" i="3"/>
  <c r="I544" i="3"/>
  <c r="I539" i="3"/>
  <c r="I85" i="1"/>
  <c r="I534" i="3"/>
  <c r="I89" i="1"/>
  <c r="I527" i="3"/>
  <c r="I519" i="3"/>
  <c r="I87" i="1" s="1"/>
  <c r="I86" i="1" s="1"/>
  <c r="I515" i="3"/>
  <c r="I506" i="3"/>
  <c r="I500" i="3"/>
  <c r="I71" i="1"/>
  <c r="I484" i="3"/>
  <c r="I481" i="3"/>
  <c r="I474" i="3"/>
  <c r="I80" i="1"/>
  <c r="I471" i="3"/>
  <c r="I468" i="3"/>
  <c r="I464" i="3"/>
  <c r="I76" i="1"/>
  <c r="I429" i="3"/>
  <c r="I415" i="3"/>
  <c r="I62" i="1"/>
  <c r="I412" i="3"/>
  <c r="I409" i="3"/>
  <c r="I405" i="3"/>
  <c r="I402" i="3"/>
  <c r="I399" i="3"/>
  <c r="I394" i="3"/>
  <c r="I391" i="3"/>
  <c r="I386" i="3"/>
  <c r="I378" i="3"/>
  <c r="I422" i="3" s="1"/>
  <c r="I364" i="3"/>
  <c r="I57" i="1" s="1"/>
  <c r="I158" i="3"/>
  <c r="I37" i="1" s="1"/>
  <c r="I137" i="3"/>
  <c r="I36" i="1" s="1"/>
  <c r="I123" i="3"/>
  <c r="I33" i="1"/>
  <c r="I119" i="3"/>
  <c r="I110" i="3"/>
  <c r="I94" i="3"/>
  <c r="I30" i="1"/>
  <c r="I90" i="3"/>
  <c r="I74" i="3"/>
  <c r="I26" i="1"/>
  <c r="I65" i="3"/>
  <c r="I61" i="3"/>
  <c r="I52" i="3"/>
  <c r="I47" i="3"/>
  <c r="I39" i="3"/>
  <c r="I33" i="3"/>
  <c r="I28" i="3"/>
  <c r="I22" i="3"/>
  <c r="E454" i="3"/>
  <c r="B454" i="3"/>
  <c r="E438" i="3"/>
  <c r="B438" i="3"/>
  <c r="E353" i="3"/>
  <c r="B353" i="3"/>
  <c r="E311" i="3"/>
  <c r="E176" i="3"/>
  <c r="B176" i="3"/>
  <c r="K69" i="1"/>
  <c r="K68" i="1" s="1"/>
  <c r="L69" i="1"/>
  <c r="L68" i="1"/>
  <c r="L66" i="1" s="1"/>
  <c r="M69" i="1"/>
  <c r="M68" i="1"/>
  <c r="K70" i="1"/>
  <c r="L70" i="1"/>
  <c r="M70" i="1"/>
  <c r="K71" i="1"/>
  <c r="L71" i="1"/>
  <c r="M71" i="1"/>
  <c r="K72" i="1"/>
  <c r="L72" i="1"/>
  <c r="M72" i="1"/>
  <c r="K73" i="1"/>
  <c r="L73" i="1"/>
  <c r="M73" i="1"/>
  <c r="K74" i="1"/>
  <c r="L74" i="1"/>
  <c r="M74" i="1"/>
  <c r="K75" i="1"/>
  <c r="L75" i="1"/>
  <c r="M75" i="1"/>
  <c r="K76" i="1"/>
  <c r="L76" i="1"/>
  <c r="M76" i="1"/>
  <c r="M66" i="1" s="1"/>
  <c r="L77" i="1"/>
  <c r="L86" i="1"/>
  <c r="K77" i="1"/>
  <c r="K86" i="1"/>
  <c r="L25" i="1"/>
  <c r="L22" i="1"/>
  <c r="K25" i="1"/>
  <c r="K22" i="1"/>
  <c r="L38" i="1"/>
  <c r="K38" i="1"/>
  <c r="M77" i="1"/>
  <c r="M38" i="1"/>
  <c r="M25" i="1"/>
  <c r="M22" i="1"/>
  <c r="M64" i="1" s="1"/>
  <c r="M56" i="1"/>
  <c r="M86" i="1"/>
  <c r="L56" i="1"/>
  <c r="K56" i="1"/>
  <c r="Q30" i="4"/>
  <c r="J52" i="3"/>
  <c r="J28" i="3"/>
  <c r="J386" i="3"/>
  <c r="J39" i="3"/>
  <c r="J137" i="3"/>
  <c r="J36" i="1"/>
  <c r="J399" i="3"/>
  <c r="J149" i="3"/>
  <c r="J33" i="3"/>
  <c r="J47" i="3"/>
  <c r="J65" i="3"/>
  <c r="J74" i="3"/>
  <c r="J26" i="1"/>
  <c r="J90" i="3"/>
  <c r="J30" i="1" s="1"/>
  <c r="J94" i="3"/>
  <c r="J110" i="3"/>
  <c r="J119" i="3"/>
  <c r="J123" i="3"/>
  <c r="J33" i="1"/>
  <c r="J464" i="3"/>
  <c r="J76" i="1" s="1"/>
  <c r="J471" i="3"/>
  <c r="J600" i="3"/>
  <c r="J449" i="3" s="1"/>
  <c r="J500" i="3"/>
  <c r="J527" i="3"/>
  <c r="J539" i="3"/>
  <c r="J85" i="1" s="1"/>
  <c r="J409" i="3"/>
  <c r="J412" i="3"/>
  <c r="J391" i="3"/>
  <c r="J394" i="3"/>
  <c r="J547" i="3"/>
  <c r="J140" i="3"/>
  <c r="J37" i="1" s="1"/>
  <c r="J22" i="3"/>
  <c r="J61" i="3"/>
  <c r="J378" i="3"/>
  <c r="J415" i="3"/>
  <c r="J62" i="1" s="1"/>
  <c r="J402" i="3"/>
  <c r="J405" i="3"/>
  <c r="J364" i="3"/>
  <c r="Q48" i="4"/>
  <c r="Q33" i="4"/>
  <c r="Q130" i="4"/>
  <c r="M16" i="4"/>
  <c r="M154" i="4"/>
  <c r="Q122" i="4"/>
  <c r="Q118" i="4"/>
  <c r="Q139" i="4"/>
  <c r="M19" i="4"/>
  <c r="M157" i="4"/>
  <c r="J429" i="3"/>
  <c r="J59" i="1"/>
  <c r="J468" i="3"/>
  <c r="J474" i="3"/>
  <c r="J80" i="1"/>
  <c r="J519" i="3"/>
  <c r="J544" i="3"/>
  <c r="J569" i="3"/>
  <c r="J484" i="3"/>
  <c r="J481" i="3"/>
  <c r="J534" i="3"/>
  <c r="J89" i="1"/>
  <c r="J589" i="3"/>
  <c r="J594" i="3"/>
  <c r="J95" i="1" s="1"/>
  <c r="J506" i="3"/>
  <c r="J515" i="3"/>
  <c r="J87" i="1" s="1"/>
  <c r="J158" i="3"/>
  <c r="J106" i="3"/>
  <c r="J31" i="1" s="1"/>
  <c r="J58" i="3"/>
  <c r="M144" i="4"/>
  <c r="R29" i="4"/>
  <c r="R27" i="4"/>
  <c r="R25" i="4"/>
  <c r="R23" i="4"/>
  <c r="R21" i="4"/>
  <c r="R19" i="4"/>
  <c r="R17" i="4"/>
  <c r="R15" i="4"/>
  <c r="R13" i="4"/>
  <c r="R28" i="4"/>
  <c r="R24" i="4"/>
  <c r="R20" i="4"/>
  <c r="R16" i="4"/>
  <c r="R12" i="4"/>
  <c r="R148" i="4"/>
  <c r="K148" i="4"/>
  <c r="R26" i="4"/>
  <c r="R22" i="4"/>
  <c r="R18" i="4"/>
  <c r="R14" i="4"/>
  <c r="M82" i="4"/>
  <c r="L93" i="9"/>
  <c r="K78" i="3"/>
  <c r="J52" i="9"/>
  <c r="G87" i="1"/>
  <c r="I25" i="9"/>
  <c r="I54" i="9"/>
  <c r="J18" i="9"/>
  <c r="J131" i="9"/>
  <c r="I13" i="9"/>
  <c r="L21" i="9"/>
  <c r="I97" i="9"/>
  <c r="I104" i="9"/>
  <c r="I106" i="9"/>
  <c r="J79" i="9"/>
  <c r="J43" i="9"/>
  <c r="L112" i="9"/>
  <c r="I37" i="9"/>
  <c r="L52" i="9"/>
  <c r="J129" i="9"/>
  <c r="J54" i="9"/>
  <c r="I58" i="9"/>
  <c r="I73" i="9"/>
  <c r="I75" i="9"/>
  <c r="I17" i="9"/>
  <c r="J105" i="9"/>
  <c r="I59" i="9"/>
  <c r="J112" i="9"/>
  <c r="J114" i="9" s="1"/>
  <c r="J120" i="9" s="1"/>
  <c r="J17" i="9"/>
  <c r="J113" i="9"/>
  <c r="F109" i="9"/>
  <c r="I15" i="9"/>
  <c r="J116" i="9"/>
  <c r="J109" i="9"/>
  <c r="K120" i="3"/>
  <c r="L69" i="9"/>
  <c r="L71" i="9" s="1"/>
  <c r="L43" i="9"/>
  <c r="L94" i="9"/>
  <c r="F316" i="3"/>
  <c r="L42" i="9"/>
  <c r="I129" i="9"/>
  <c r="I132" i="9" s="1"/>
  <c r="K590" i="3"/>
  <c r="L44" i="9"/>
  <c r="L46" i="9" s="1"/>
  <c r="L124" i="9"/>
  <c r="L127" i="9" s="1"/>
  <c r="L13" i="9"/>
  <c r="L131" i="9"/>
  <c r="L14" i="9"/>
  <c r="L79" i="9"/>
  <c r="L81" i="9" s="1"/>
  <c r="B452" i="3"/>
  <c r="B436" i="3"/>
  <c r="B13" i="1"/>
  <c r="M572" i="3"/>
  <c r="J20" i="9"/>
  <c r="L20" i="9"/>
  <c r="J25" i="9"/>
  <c r="J28" i="9" s="1"/>
  <c r="I20" i="9"/>
  <c r="L117" i="9"/>
  <c r="L130" i="9"/>
  <c r="L17" i="9"/>
  <c r="I65" i="9"/>
  <c r="I123" i="9"/>
  <c r="I124" i="9"/>
  <c r="I53" i="9"/>
  <c r="J130" i="9"/>
  <c r="J132" i="9"/>
  <c r="J65" i="9"/>
  <c r="L91" i="9"/>
  <c r="L95" i="9" s="1"/>
  <c r="L19" i="9"/>
  <c r="B457" i="3"/>
  <c r="J432" i="3"/>
  <c r="Q25" i="9"/>
  <c r="K133" i="3"/>
  <c r="K472" i="3"/>
  <c r="K32" i="3"/>
  <c r="K42" i="3"/>
  <c r="K578" i="3"/>
  <c r="L70" i="9"/>
  <c r="L55" i="9"/>
  <c r="L62" i="9"/>
  <c r="J123" i="9"/>
  <c r="I131" i="9"/>
  <c r="I70" i="9"/>
  <c r="I122" i="9"/>
  <c r="I127" i="9" s="1"/>
  <c r="I21" i="9"/>
  <c r="I52" i="9"/>
  <c r="J27" i="9"/>
  <c r="F93" i="9"/>
  <c r="J37" i="9"/>
  <c r="J13" i="9"/>
  <c r="J23" i="9" s="1"/>
  <c r="I51" i="9"/>
  <c r="J70" i="9"/>
  <c r="L88" i="9"/>
  <c r="L89" i="9" s="1"/>
  <c r="J40" i="9"/>
  <c r="J88" i="9"/>
  <c r="I105" i="9"/>
  <c r="J98" i="9"/>
  <c r="J99" i="9" s="1"/>
  <c r="J122" i="9"/>
  <c r="J127" i="9" s="1"/>
  <c r="I26" i="9"/>
  <c r="L116" i="9"/>
  <c r="L118" i="9" s="1"/>
  <c r="J16" i="9"/>
  <c r="I116" i="9"/>
  <c r="L38" i="9"/>
  <c r="J15" i="9"/>
  <c r="I88" i="9"/>
  <c r="I62" i="9"/>
  <c r="J92" i="9"/>
  <c r="F19" i="9"/>
  <c r="I18" i="9"/>
  <c r="I23" i="9" s="1"/>
  <c r="I48" i="9" s="1"/>
  <c r="I14" i="9"/>
  <c r="F17" i="9"/>
  <c r="I38" i="9"/>
  <c r="J26" i="9"/>
  <c r="L53" i="9"/>
  <c r="J21" i="9"/>
  <c r="J22" i="9"/>
  <c r="J53" i="9"/>
  <c r="I108" i="9"/>
  <c r="J108" i="9"/>
  <c r="F108" i="9"/>
  <c r="L73" i="9"/>
  <c r="L75" i="9"/>
  <c r="J73" i="9"/>
  <c r="L36" i="9"/>
  <c r="J59" i="9"/>
  <c r="I66" i="9"/>
  <c r="I67" i="9" s="1"/>
  <c r="F116" i="9"/>
  <c r="L58" i="9"/>
  <c r="I117" i="9"/>
  <c r="I118" i="9" s="1"/>
  <c r="F25" i="9"/>
  <c r="F28" i="9" s="1"/>
  <c r="L122" i="9"/>
  <c r="K35" i="3"/>
  <c r="K403" i="3"/>
  <c r="K581" i="3"/>
  <c r="J117" i="9"/>
  <c r="I19" i="9"/>
  <c r="I87" i="9"/>
  <c r="I89" i="9"/>
  <c r="L66" i="9"/>
  <c r="I60" i="9"/>
  <c r="J42" i="9"/>
  <c r="I79" i="9"/>
  <c r="I45" i="9"/>
  <c r="I43" i="9"/>
  <c r="I112" i="9"/>
  <c r="J66" i="9"/>
  <c r="J67" i="9" s="1"/>
  <c r="J94" i="9"/>
  <c r="F122" i="9"/>
  <c r="I27" i="9"/>
  <c r="F125" i="9"/>
  <c r="L25" i="9"/>
  <c r="L37" i="9"/>
  <c r="I36" i="9"/>
  <c r="L40" i="9"/>
  <c r="L61" i="9"/>
  <c r="L80" i="9"/>
  <c r="J14" i="9"/>
  <c r="J91" i="9"/>
  <c r="J61" i="9"/>
  <c r="J38" i="9"/>
  <c r="J62" i="9"/>
  <c r="L87" i="9"/>
  <c r="L104" i="9"/>
  <c r="L106" i="9" s="1"/>
  <c r="L120" i="9" s="1"/>
  <c r="L51" i="9"/>
  <c r="L56" i="9" s="1"/>
  <c r="I93" i="9"/>
  <c r="J35" i="9"/>
  <c r="J58" i="9"/>
  <c r="J63" i="9" s="1"/>
  <c r="L74" i="9"/>
  <c r="I94" i="9"/>
  <c r="J44" i="9"/>
  <c r="L60" i="9"/>
  <c r="L63" i="9" s="1"/>
  <c r="M570" i="3"/>
  <c r="M573" i="3"/>
  <c r="K477" i="3"/>
  <c r="M591" i="3"/>
  <c r="P45" i="9"/>
  <c r="F45" i="9" s="1"/>
  <c r="K49" i="3"/>
  <c r="K68" i="3"/>
  <c r="K467" i="3"/>
  <c r="G16" i="9"/>
  <c r="N16" i="9"/>
  <c r="K108" i="3"/>
  <c r="G40" i="9"/>
  <c r="K136" i="3"/>
  <c r="G19" i="9"/>
  <c r="N19" i="9" s="1"/>
  <c r="Q2" i="9"/>
  <c r="F181" i="3"/>
  <c r="F459" i="3"/>
  <c r="F26" i="9"/>
  <c r="L123" i="9"/>
  <c r="L113" i="9"/>
  <c r="L97" i="9"/>
  <c r="L99" i="9" s="1"/>
  <c r="L18" i="9"/>
  <c r="L129" i="9"/>
  <c r="I22" i="9"/>
  <c r="I16" i="9"/>
  <c r="J19" i="9"/>
  <c r="I109" i="9"/>
  <c r="I110" i="9" s="1"/>
  <c r="I40" i="9"/>
  <c r="L98" i="9"/>
  <c r="I74" i="9"/>
  <c r="I42" i="9"/>
  <c r="I130" i="9"/>
  <c r="I61" i="9"/>
  <c r="J74" i="9"/>
  <c r="L59" i="9"/>
  <c r="I80" i="9"/>
  <c r="L22" i="9"/>
  <c r="L23" i="9" s="1"/>
  <c r="L48" i="9" s="1"/>
  <c r="L45" i="9"/>
  <c r="F112" i="9"/>
  <c r="J45" i="9"/>
  <c r="I91" i="9"/>
  <c r="J93" i="9"/>
  <c r="I92" i="9"/>
  <c r="J51" i="9"/>
  <c r="J56" i="9"/>
  <c r="J55" i="9"/>
  <c r="J104" i="9"/>
  <c r="J106" i="9" s="1"/>
  <c r="L26" i="9"/>
  <c r="L28" i="9" s="1"/>
  <c r="L108" i="9"/>
  <c r="L110" i="9" s="1"/>
  <c r="L35" i="9"/>
  <c r="L105" i="9"/>
  <c r="L109" i="9"/>
  <c r="L54" i="9"/>
  <c r="L16" i="9"/>
  <c r="L15" i="9"/>
  <c r="J69" i="9"/>
  <c r="J71" i="9" s="1"/>
  <c r="I55" i="9"/>
  <c r="F36" i="9"/>
  <c r="L27" i="9"/>
  <c r="I44" i="9"/>
  <c r="F21" i="9"/>
  <c r="J97" i="9"/>
  <c r="I113" i="9"/>
  <c r="J36" i="9"/>
  <c r="I69" i="9"/>
  <c r="J124" i="9"/>
  <c r="J87" i="9"/>
  <c r="I35" i="9"/>
  <c r="L65" i="9"/>
  <c r="I98" i="9"/>
  <c r="I99" i="9" s="1"/>
  <c r="L92" i="9"/>
  <c r="J60" i="9"/>
  <c r="I32" i="1"/>
  <c r="K40" i="3"/>
  <c r="K124" i="3"/>
  <c r="F402" i="3"/>
  <c r="K402" i="3"/>
  <c r="F97" i="9"/>
  <c r="K387" i="3"/>
  <c r="F412" i="3"/>
  <c r="K413" i="3"/>
  <c r="K114" i="3"/>
  <c r="Q15" i="9"/>
  <c r="G15" i="9"/>
  <c r="N15" i="9" s="1"/>
  <c r="G9" i="9"/>
  <c r="N9" i="9"/>
  <c r="Q117" i="9"/>
  <c r="K396" i="3"/>
  <c r="K482" i="3"/>
  <c r="K548" i="3"/>
  <c r="K575" i="3"/>
  <c r="M575" i="3"/>
  <c r="H59" i="1"/>
  <c r="G22" i="9"/>
  <c r="N22" i="9" s="1"/>
  <c r="F358" i="3"/>
  <c r="F15" i="1"/>
  <c r="F443" i="3"/>
  <c r="G57" i="1"/>
  <c r="G56" i="1" s="1"/>
  <c r="K101" i="3"/>
  <c r="K400" i="3"/>
  <c r="J89" i="9"/>
  <c r="I432" i="3"/>
  <c r="I59" i="1"/>
  <c r="M571" i="3"/>
  <c r="K571" i="3"/>
  <c r="K87" i="3"/>
  <c r="K431" i="3"/>
  <c r="F429" i="3"/>
  <c r="K478" i="3"/>
  <c r="Q130" i="9"/>
  <c r="G130" i="9" s="1"/>
  <c r="N130" i="9" s="1"/>
  <c r="K583" i="3"/>
  <c r="K565" i="3"/>
  <c r="M576" i="3"/>
  <c r="J118" i="9"/>
  <c r="F106" i="3"/>
  <c r="K106" i="3" s="1"/>
  <c r="K425" i="3"/>
  <c r="M584" i="3"/>
  <c r="K584" i="3"/>
  <c r="K516" i="3"/>
  <c r="F149" i="3"/>
  <c r="F594" i="3"/>
  <c r="M593" i="3"/>
  <c r="K593" i="3"/>
  <c r="P114" i="9"/>
  <c r="G27" i="9"/>
  <c r="N27" i="9"/>
  <c r="K846" i="3"/>
  <c r="K898" i="3"/>
  <c r="K687" i="3"/>
  <c r="K671" i="3"/>
  <c r="K712" i="3"/>
  <c r="K723" i="3"/>
  <c r="K469" i="3"/>
  <c r="Q91" i="9"/>
  <c r="G91" i="9" s="1"/>
  <c r="N91" i="9" s="1"/>
  <c r="F474" i="3"/>
  <c r="K509" i="3"/>
  <c r="R189" i="4"/>
  <c r="R190" i="4"/>
  <c r="E33" i="1"/>
  <c r="K542" i="3"/>
  <c r="F131" i="9"/>
  <c r="K421" i="3"/>
  <c r="F415" i="3"/>
  <c r="K415" i="3" s="1"/>
  <c r="K473" i="3"/>
  <c r="F471" i="3"/>
  <c r="K486" i="3"/>
  <c r="F484" i="3"/>
  <c r="K529" i="3"/>
  <c r="G117" i="9"/>
  <c r="N117" i="9"/>
  <c r="R152" i="4"/>
  <c r="R154" i="4"/>
  <c r="R159" i="4"/>
  <c r="R153" i="4"/>
  <c r="R158" i="4"/>
  <c r="R151" i="4"/>
  <c r="R160" i="4"/>
  <c r="R155" i="4"/>
  <c r="R156" i="4"/>
  <c r="R161" i="4"/>
  <c r="F88" i="9"/>
  <c r="F89" i="9"/>
  <c r="P89" i="9"/>
  <c r="K580" i="3"/>
  <c r="F117" i="9"/>
  <c r="F118" i="9"/>
  <c r="K411" i="3"/>
  <c r="L132" i="9"/>
  <c r="F95" i="1"/>
  <c r="F72" i="1"/>
  <c r="K111" i="3"/>
  <c r="F110" i="3"/>
  <c r="K110" i="3"/>
  <c r="F140" i="3"/>
  <c r="K141" i="3"/>
  <c r="K574" i="3"/>
  <c r="M574" i="3"/>
  <c r="K381" i="3"/>
  <c r="P28" i="9"/>
  <c r="F27" i="9"/>
  <c r="Q131" i="9"/>
  <c r="R157" i="4"/>
  <c r="J71" i="1"/>
  <c r="E59" i="1"/>
  <c r="F31" i="1"/>
  <c r="H62" i="1"/>
  <c r="K24" i="3"/>
  <c r="F22" i="3"/>
  <c r="K22" i="3" s="1"/>
  <c r="K535" i="3"/>
  <c r="F534" i="3"/>
  <c r="K534" i="3"/>
  <c r="K538" i="3"/>
  <c r="Q88" i="9"/>
  <c r="G88" i="9" s="1"/>
  <c r="N88" i="9" s="1"/>
  <c r="I88" i="1"/>
  <c r="M122" i="4"/>
  <c r="F62" i="1"/>
  <c r="I95" i="9"/>
  <c r="K53" i="3"/>
  <c r="F52" i="3"/>
  <c r="K62" i="3"/>
  <c r="K159" i="3"/>
  <c r="Q42" i="9"/>
  <c r="K465" i="3"/>
  <c r="K555" i="3"/>
  <c r="F676" i="3"/>
  <c r="K677" i="3"/>
  <c r="K785" i="3"/>
  <c r="K784" i="3"/>
  <c r="Q37" i="9"/>
  <c r="G37" i="9" s="1"/>
  <c r="N37" i="9" s="1"/>
  <c r="P13" i="9"/>
  <c r="F13" i="9" s="1"/>
  <c r="K758" i="3"/>
  <c r="K79" i="3"/>
  <c r="Q18" i="9"/>
  <c r="G18" i="9"/>
  <c r="N18" i="9"/>
  <c r="K83" i="3"/>
  <c r="K143" i="3"/>
  <c r="K587" i="3"/>
  <c r="M587" i="3"/>
  <c r="Q125" i="9"/>
  <c r="G125" i="9"/>
  <c r="N125" i="9" s="1"/>
  <c r="K591" i="3"/>
  <c r="F589" i="3"/>
  <c r="K589" i="3"/>
  <c r="K672" i="3"/>
  <c r="K720" i="3"/>
  <c r="K892" i="3"/>
  <c r="Q92" i="9"/>
  <c r="G92" i="9" s="1"/>
  <c r="F468" i="3"/>
  <c r="K468" i="3"/>
  <c r="K760" i="3"/>
  <c r="F544" i="3"/>
  <c r="K544" i="3"/>
  <c r="K76" i="3"/>
  <c r="K97" i="3"/>
  <c r="F500" i="3"/>
  <c r="K500" i="3" s="1"/>
  <c r="K501" i="3"/>
  <c r="F98" i="9"/>
  <c r="P99" i="9"/>
  <c r="K67" i="3"/>
  <c r="F65" i="3"/>
  <c r="F119" i="3"/>
  <c r="K119" i="3" s="1"/>
  <c r="H422" i="3"/>
  <c r="F99" i="9"/>
  <c r="F539" i="3"/>
  <c r="F481" i="3"/>
  <c r="K481" i="3" s="1"/>
  <c r="G432" i="3"/>
  <c r="G59" i="1"/>
  <c r="F59" i="1"/>
  <c r="K125" i="3"/>
  <c r="K389" i="3"/>
  <c r="K395" i="3"/>
  <c r="F394" i="3"/>
  <c r="K394" i="3"/>
  <c r="B179" i="3"/>
  <c r="B441" i="3"/>
  <c r="B356" i="3"/>
  <c r="B314" i="3"/>
  <c r="K810" i="3"/>
  <c r="F432" i="3"/>
  <c r="Q80" i="9" s="1"/>
  <c r="G80" i="9" s="1"/>
  <c r="I46" i="9"/>
  <c r="I81" i="9"/>
  <c r="L114" i="9"/>
  <c r="I58" i="1"/>
  <c r="I600" i="3"/>
  <c r="I449" i="3" s="1"/>
  <c r="G58" i="1"/>
  <c r="G88" i="1"/>
  <c r="F682" i="3"/>
  <c r="K682" i="3" s="1"/>
  <c r="F845" i="3"/>
  <c r="K845" i="3" s="1"/>
  <c r="F849" i="3"/>
  <c r="I28" i="9"/>
  <c r="J46" i="9"/>
  <c r="I71" i="9"/>
  <c r="J86" i="1"/>
  <c r="F36" i="1"/>
  <c r="F79" i="1"/>
  <c r="P118" i="9"/>
  <c r="N36" i="9"/>
  <c r="J110" i="9"/>
  <c r="J95" i="9"/>
  <c r="J101" i="9"/>
  <c r="J84" i="9" s="1"/>
  <c r="P124" i="9"/>
  <c r="E88" i="1"/>
  <c r="F69" i="1"/>
  <c r="F918" i="3"/>
  <c r="K918" i="3"/>
  <c r="L67" i="9"/>
  <c r="I101" i="9"/>
  <c r="J77" i="1"/>
  <c r="I56" i="1"/>
  <c r="K594" i="3"/>
  <c r="E37" i="1"/>
  <c r="H30" i="1"/>
  <c r="L64" i="1"/>
  <c r="L65" i="1"/>
  <c r="P105" i="9"/>
  <c r="F105" i="9"/>
  <c r="E89" i="1"/>
  <c r="P44" i="9"/>
  <c r="G30" i="1"/>
  <c r="E68" i="1"/>
  <c r="M586" i="3"/>
  <c r="F409" i="3"/>
  <c r="K410" i="3"/>
  <c r="K551" i="3"/>
  <c r="Q113" i="9"/>
  <c r="G113" i="9" s="1"/>
  <c r="M104" i="4"/>
  <c r="K691" i="3"/>
  <c r="K731" i="3"/>
  <c r="K870" i="3"/>
  <c r="K634" i="3"/>
  <c r="F818" i="3"/>
  <c r="M111" i="4"/>
  <c r="M134" i="4"/>
  <c r="P110" i="9"/>
  <c r="B936" i="3"/>
  <c r="B798" i="3"/>
  <c r="B619" i="3"/>
  <c r="B757" i="3"/>
  <c r="H748" i="3"/>
  <c r="E748" i="3"/>
  <c r="K741" i="3"/>
  <c r="F739" i="3"/>
  <c r="K813" i="3"/>
  <c r="K828" i="3"/>
  <c r="F855" i="3"/>
  <c r="K855" i="3"/>
  <c r="K856" i="3"/>
  <c r="F874" i="3"/>
  <c r="K876" i="3"/>
  <c r="K885" i="3"/>
  <c r="F883" i="3"/>
  <c r="K883" i="3"/>
  <c r="M33" i="4"/>
  <c r="M130" i="4"/>
  <c r="B793" i="3"/>
  <c r="B752" i="3"/>
  <c r="B931" i="3"/>
  <c r="B614" i="3"/>
  <c r="F20" i="9"/>
  <c r="J80" i="9"/>
  <c r="J81" i="9"/>
  <c r="F129" i="9"/>
  <c r="F132" i="9" s="1"/>
  <c r="F94" i="9"/>
  <c r="F16" i="9"/>
  <c r="L748" i="3"/>
  <c r="C628" i="3"/>
  <c r="K676" i="3"/>
  <c r="K915" i="3"/>
  <c r="F913" i="3"/>
  <c r="K913" i="3"/>
  <c r="F759" i="3"/>
  <c r="E927" i="3"/>
  <c r="F621" i="3"/>
  <c r="K683" i="3"/>
  <c r="K847" i="3"/>
  <c r="K910" i="3"/>
  <c r="F666" i="3"/>
  <c r="K666" i="3"/>
  <c r="J927" i="3"/>
  <c r="K818" i="3"/>
  <c r="F901" i="3"/>
  <c r="K901" i="3" s="1"/>
  <c r="K919" i="3"/>
  <c r="F938" i="3"/>
  <c r="Q35" i="9"/>
  <c r="G35" i="9"/>
  <c r="N35" i="9" s="1"/>
  <c r="J66" i="1"/>
  <c r="G86" i="1"/>
  <c r="J290" i="3"/>
  <c r="J279" i="3"/>
  <c r="I291" i="3"/>
  <c r="I50" i="1" s="1"/>
  <c r="E287" i="3"/>
  <c r="J272" i="3"/>
  <c r="G259" i="3"/>
  <c r="G47" i="1" s="1"/>
  <c r="G252" i="3"/>
  <c r="G63" i="1" s="1"/>
  <c r="F238" i="3"/>
  <c r="H233" i="3"/>
  <c r="H190" i="3"/>
  <c r="H41" i="1" s="1"/>
  <c r="I287" i="3"/>
  <c r="H275" i="3"/>
  <c r="H51" i="1" s="1"/>
  <c r="G273" i="3"/>
  <c r="I261" i="3"/>
  <c r="H258" i="3"/>
  <c r="H243" i="3"/>
  <c r="I236" i="3"/>
  <c r="J223" i="3"/>
  <c r="E205" i="3"/>
  <c r="E300" i="3"/>
  <c r="G290" i="3"/>
  <c r="J275" i="3"/>
  <c r="J51" i="1" s="1"/>
  <c r="H274" i="3"/>
  <c r="J268" i="3"/>
  <c r="E291" i="3"/>
  <c r="F260" i="3"/>
  <c r="G243" i="3"/>
  <c r="I223" i="3"/>
  <c r="E260" i="3"/>
  <c r="E243" i="3"/>
  <c r="H223" i="3"/>
  <c r="G272" i="3"/>
  <c r="G258" i="3"/>
  <c r="I268" i="3"/>
  <c r="F258" i="3"/>
  <c r="I233" i="3"/>
  <c r="G196" i="3"/>
  <c r="J233" i="3"/>
  <c r="G300" i="3"/>
  <c r="G55" i="1" s="1"/>
  <c r="G190" i="3"/>
  <c r="G41" i="1" s="1"/>
  <c r="E223" i="3"/>
  <c r="J204" i="3"/>
  <c r="N80" i="9"/>
  <c r="F44" i="9"/>
  <c r="P46" i="9"/>
  <c r="K409" i="3"/>
  <c r="G25" i="1"/>
  <c r="K33" i="3"/>
  <c r="N92" i="9"/>
  <c r="N113" i="9"/>
  <c r="P53" i="9"/>
  <c r="F53" i="9" s="1"/>
  <c r="P66" i="9"/>
  <c r="F66" i="9" s="1"/>
  <c r="P60" i="9"/>
  <c r="F60" i="9"/>
  <c r="E50" i="1"/>
  <c r="E55" i="1"/>
  <c r="L77" i="9"/>
  <c r="L83" i="9"/>
  <c r="E184" i="3"/>
  <c r="E624" i="3"/>
  <c r="Q4" i="9"/>
  <c r="E803" i="3"/>
  <c r="E361" i="3"/>
  <c r="E462" i="3"/>
  <c r="S6" i="9"/>
  <c r="L4" i="9"/>
  <c r="I9" i="9" s="1"/>
  <c r="F9" i="9"/>
  <c r="P9" i="9"/>
  <c r="K936" i="3" l="1"/>
  <c r="K937" i="3"/>
  <c r="K932" i="3"/>
  <c r="K933" i="3"/>
  <c r="K934" i="3"/>
  <c r="K935" i="3"/>
  <c r="E296" i="3"/>
  <c r="H291" i="3"/>
  <c r="H50" i="1" s="1"/>
  <c r="G42" i="9"/>
  <c r="G23" i="1"/>
  <c r="K39" i="3"/>
  <c r="G167" i="3"/>
  <c r="F87" i="1"/>
  <c r="F86" i="1" s="1"/>
  <c r="H86" i="1"/>
  <c r="K406" i="3"/>
  <c r="F405" i="3"/>
  <c r="K405" i="3" s="1"/>
  <c r="K466" i="3"/>
  <c r="Q87" i="9"/>
  <c r="K526" i="3"/>
  <c r="F524" i="3"/>
  <c r="K637" i="3"/>
  <c r="F633" i="3"/>
  <c r="K732" i="3"/>
  <c r="F730" i="3"/>
  <c r="K730" i="3" s="1"/>
  <c r="K811" i="3"/>
  <c r="F809" i="3"/>
  <c r="K830" i="3"/>
  <c r="F827" i="3"/>
  <c r="K862" i="3"/>
  <c r="F861" i="3"/>
  <c r="K861" i="3" s="1"/>
  <c r="K891" i="3"/>
  <c r="F890" i="3"/>
  <c r="K890" i="3" s="1"/>
  <c r="K938" i="3"/>
  <c r="K939" i="3"/>
  <c r="K940" i="3"/>
  <c r="K930" i="3"/>
  <c r="K931" i="3"/>
  <c r="K964" i="3"/>
  <c r="K963" i="3"/>
  <c r="F237" i="3"/>
  <c r="H300" i="3"/>
  <c r="H55" i="1" s="1"/>
  <c r="H238" i="3"/>
  <c r="H227" i="3"/>
  <c r="F300" i="3"/>
  <c r="E187" i="3"/>
  <c r="I204" i="3"/>
  <c r="E237" i="3"/>
  <c r="G274" i="3"/>
  <c r="E275" i="3"/>
  <c r="I190" i="3"/>
  <c r="I41" i="1" s="1"/>
  <c r="E233" i="3"/>
  <c r="K233" i="3" s="1"/>
  <c r="G261" i="3"/>
  <c r="I187" i="3"/>
  <c r="I40" i="1" s="1"/>
  <c r="F233" i="3"/>
  <c r="E268" i="3"/>
  <c r="H261" i="3"/>
  <c r="H272" i="3"/>
  <c r="H278" i="3"/>
  <c r="J190" i="3"/>
  <c r="J41" i="1" s="1"/>
  <c r="I205" i="3"/>
  <c r="I227" i="3"/>
  <c r="G237" i="3"/>
  <c r="F252" i="3"/>
  <c r="F259" i="3"/>
  <c r="G268" i="3"/>
  <c r="G48" i="1" s="1"/>
  <c r="E274" i="3"/>
  <c r="E278" i="3"/>
  <c r="H290" i="3"/>
  <c r="J300" i="3"/>
  <c r="J55" i="1" s="1"/>
  <c r="H187" i="3"/>
  <c r="H40" i="1" s="1"/>
  <c r="E196" i="3"/>
  <c r="G223" i="3"/>
  <c r="F236" i="3"/>
  <c r="J238" i="3"/>
  <c r="E258" i="3"/>
  <c r="J261" i="3"/>
  <c r="H273" i="3"/>
  <c r="I275" i="3"/>
  <c r="I51" i="1" s="1"/>
  <c r="J287" i="3"/>
  <c r="H287" i="3"/>
  <c r="F812" i="3"/>
  <c r="K812" i="3" s="1"/>
  <c r="F30" i="1"/>
  <c r="F124" i="9"/>
  <c r="F127" i="9" s="1"/>
  <c r="P127" i="9"/>
  <c r="G131" i="9"/>
  <c r="Q44" i="9"/>
  <c r="G44" i="9" s="1"/>
  <c r="N44" i="9" s="1"/>
  <c r="K149" i="3"/>
  <c r="N40" i="9"/>
  <c r="J48" i="9"/>
  <c r="K484" i="3"/>
  <c r="P104" i="9"/>
  <c r="F37" i="1"/>
  <c r="K401" i="3"/>
  <c r="F399" i="3"/>
  <c r="K399" i="3" s="1"/>
  <c r="K566" i="3"/>
  <c r="Q116" i="9"/>
  <c r="K579" i="3"/>
  <c r="M579" i="3"/>
  <c r="Q129" i="9"/>
  <c r="G129" i="9" s="1"/>
  <c r="N129" i="9" s="1"/>
  <c r="M585" i="3"/>
  <c r="K585" i="3"/>
  <c r="K729" i="3"/>
  <c r="F722" i="3"/>
  <c r="F279" i="3" s="1"/>
  <c r="C807" i="3"/>
  <c r="L927" i="3"/>
  <c r="F227" i="3"/>
  <c r="F190" i="3"/>
  <c r="J205" i="3"/>
  <c r="G238" i="3"/>
  <c r="H259" i="3"/>
  <c r="G279" i="3"/>
  <c r="I259" i="3"/>
  <c r="I47" i="1" s="1"/>
  <c r="E204" i="3"/>
  <c r="G236" i="3"/>
  <c r="H252" i="3"/>
  <c r="H63" i="1" s="1"/>
  <c r="E273" i="3"/>
  <c r="K273" i="3" s="1"/>
  <c r="F204" i="3"/>
  <c r="H236" i="3"/>
  <c r="I252" i="3"/>
  <c r="I63" i="1" s="1"/>
  <c r="I273" i="3"/>
  <c r="F273" i="3"/>
  <c r="G275" i="3"/>
  <c r="G51" i="1" s="1"/>
  <c r="H279" i="3"/>
  <c r="G187" i="3"/>
  <c r="G40" i="1" s="1"/>
  <c r="I196" i="3"/>
  <c r="I42" i="1" s="1"/>
  <c r="G233" i="3"/>
  <c r="E238" i="3"/>
  <c r="K238" i="3" s="1"/>
  <c r="G260" i="3"/>
  <c r="E272" i="3"/>
  <c r="I274" i="3"/>
  <c r="I278" i="3"/>
  <c r="I49" i="1" s="1"/>
  <c r="E190" i="3"/>
  <c r="J196" i="3"/>
  <c r="J42" i="1" s="1"/>
  <c r="E227" i="3"/>
  <c r="J236" i="3"/>
  <c r="I243" i="3"/>
  <c r="I258" i="3"/>
  <c r="J259" i="3"/>
  <c r="J47" i="1" s="1"/>
  <c r="H268" i="3"/>
  <c r="H48" i="1" s="1"/>
  <c r="F274" i="3"/>
  <c r="F278" i="3"/>
  <c r="I290" i="3"/>
  <c r="G296" i="3"/>
  <c r="G52" i="1" s="1"/>
  <c r="Q97" i="9"/>
  <c r="K539" i="3"/>
  <c r="H600" i="3"/>
  <c r="G600" i="3"/>
  <c r="L101" i="9"/>
  <c r="J167" i="3"/>
  <c r="J23" i="1"/>
  <c r="E422" i="3"/>
  <c r="P79" i="9" s="1"/>
  <c r="E58" i="1"/>
  <c r="E56" i="1" s="1"/>
  <c r="K30" i="3"/>
  <c r="F28" i="3"/>
  <c r="K59" i="3"/>
  <c r="F58" i="3"/>
  <c r="K58" i="3" s="1"/>
  <c r="F74" i="3"/>
  <c r="K74" i="3" s="1"/>
  <c r="Q21" i="9"/>
  <c r="G21" i="9" s="1"/>
  <c r="N21" i="9" s="1"/>
  <c r="Q20" i="9"/>
  <c r="G20" i="9" s="1"/>
  <c r="N20" i="9" s="1"/>
  <c r="K148" i="3"/>
  <c r="Q43" i="9"/>
  <c r="G43" i="9" s="1"/>
  <c r="N43" i="9" s="1"/>
  <c r="K393" i="3"/>
  <c r="F391" i="3"/>
  <c r="K391" i="3" s="1"/>
  <c r="Q112" i="9"/>
  <c r="K550" i="3"/>
  <c r="K558" i="3"/>
  <c r="Q122" i="9"/>
  <c r="K561" i="3"/>
  <c r="Q98" i="9"/>
  <c r="G98" i="9" s="1"/>
  <c r="N98" i="9" s="1"/>
  <c r="K675" i="3"/>
  <c r="F670" i="3"/>
  <c r="K670" i="3" s="1"/>
  <c r="I748" i="3"/>
  <c r="I304" i="3" s="1"/>
  <c r="K692" i="3"/>
  <c r="F686" i="3"/>
  <c r="K686" i="3" s="1"/>
  <c r="K708" i="3"/>
  <c r="F704" i="3"/>
  <c r="F718" i="3"/>
  <c r="K718" i="3" s="1"/>
  <c r="K719" i="3"/>
  <c r="K761" i="3"/>
  <c r="K756" i="3"/>
  <c r="K759" i="3"/>
  <c r="K754" i="3"/>
  <c r="K755" i="3"/>
  <c r="K752" i="3"/>
  <c r="K753" i="3"/>
  <c r="K751" i="3"/>
  <c r="K757" i="3"/>
  <c r="F275" i="3"/>
  <c r="J296" i="3"/>
  <c r="J52" i="1" s="1"/>
  <c r="F187" i="3"/>
  <c r="Q54" i="9" s="1"/>
  <c r="G54" i="9" s="1"/>
  <c r="N54" i="9" s="1"/>
  <c r="H196" i="3"/>
  <c r="H42" i="1" s="1"/>
  <c r="G227" i="3"/>
  <c r="J243" i="3"/>
  <c r="I260" i="3"/>
  <c r="E252" i="3"/>
  <c r="J260" i="3"/>
  <c r="H296" i="3"/>
  <c r="H52" i="1" s="1"/>
  <c r="G205" i="3"/>
  <c r="I237" i="3"/>
  <c r="J258" i="3"/>
  <c r="J46" i="1" s="1"/>
  <c r="E290" i="3"/>
  <c r="H205" i="3"/>
  <c r="H43" i="1" s="1"/>
  <c r="J237" i="3"/>
  <c r="E259" i="3"/>
  <c r="G278" i="3"/>
  <c r="J273" i="3"/>
  <c r="J48" i="1" s="1"/>
  <c r="G287" i="3"/>
  <c r="J291" i="3"/>
  <c r="J50" i="1" s="1"/>
  <c r="J187" i="3"/>
  <c r="G204" i="3"/>
  <c r="G42" i="1" s="1"/>
  <c r="F42" i="1" s="1"/>
  <c r="F223" i="3"/>
  <c r="E236" i="3"/>
  <c r="I238" i="3"/>
  <c r="J252" i="3"/>
  <c r="J63" i="1" s="1"/>
  <c r="E261" i="3"/>
  <c r="I272" i="3"/>
  <c r="I48" i="1" s="1"/>
  <c r="I279" i="3"/>
  <c r="G291" i="3"/>
  <c r="G50" i="1" s="1"/>
  <c r="F50" i="1" s="1"/>
  <c r="F296" i="3"/>
  <c r="Q61" i="9" s="1"/>
  <c r="G61" i="9" s="1"/>
  <c r="N61" i="9" s="1"/>
  <c r="I300" i="3"/>
  <c r="I55" i="1" s="1"/>
  <c r="H204" i="3"/>
  <c r="J227" i="3"/>
  <c r="H237" i="3"/>
  <c r="H260" i="3"/>
  <c r="F272" i="3"/>
  <c r="J274" i="3"/>
  <c r="J278" i="3"/>
  <c r="J49" i="1" s="1"/>
  <c r="E279" i="3"/>
  <c r="F290" i="3"/>
  <c r="Q58" i="9" s="1"/>
  <c r="I296" i="3"/>
  <c r="I52" i="1" s="1"/>
  <c r="K849" i="3"/>
  <c r="F464" i="3"/>
  <c r="P101" i="9"/>
  <c r="F506" i="3"/>
  <c r="K506" i="3" s="1"/>
  <c r="F90" i="3"/>
  <c r="G25" i="9"/>
  <c r="J58" i="1"/>
  <c r="M65" i="1"/>
  <c r="I167" i="3"/>
  <c r="K61" i="3"/>
  <c r="E600" i="3"/>
  <c r="L148" i="4"/>
  <c r="K140" i="3"/>
  <c r="H33" i="1"/>
  <c r="F33" i="1" s="1"/>
  <c r="H167" i="3"/>
  <c r="G68" i="1"/>
  <c r="F70" i="1"/>
  <c r="F68" i="1" s="1"/>
  <c r="F66" i="1" s="1"/>
  <c r="F82" i="1"/>
  <c r="G77" i="1"/>
  <c r="I66" i="1"/>
  <c r="H68" i="1"/>
  <c r="K95" i="3"/>
  <c r="F94" i="3"/>
  <c r="K94" i="3" s="1"/>
  <c r="K134" i="3"/>
  <c r="Q26" i="9"/>
  <c r="G26" i="9" s="1"/>
  <c r="N26" i="9" s="1"/>
  <c r="K734" i="3"/>
  <c r="I114" i="9"/>
  <c r="I120" i="9" s="1"/>
  <c r="I84" i="9" s="1"/>
  <c r="R188" i="4"/>
  <c r="R149" i="4"/>
  <c r="H77" i="1"/>
  <c r="K491" i="3"/>
  <c r="Q109" i="9"/>
  <c r="G109" i="9" s="1"/>
  <c r="N109" i="9" s="1"/>
  <c r="F527" i="3"/>
  <c r="M70" i="4"/>
  <c r="M148" i="4" s="1"/>
  <c r="K474" i="3"/>
  <c r="Q17" i="9"/>
  <c r="G17" i="9" s="1"/>
  <c r="N17" i="9" s="1"/>
  <c r="F47" i="3"/>
  <c r="K47" i="3" s="1"/>
  <c r="F110" i="9"/>
  <c r="K135" i="3"/>
  <c r="I63" i="9"/>
  <c r="J422" i="3"/>
  <c r="J57" i="1"/>
  <c r="J56" i="1" s="1"/>
  <c r="J32" i="1"/>
  <c r="F32" i="1" s="1"/>
  <c r="K64" i="1"/>
  <c r="K122" i="3"/>
  <c r="Q38" i="9"/>
  <c r="G38" i="9" s="1"/>
  <c r="N38" i="9" s="1"/>
  <c r="F123" i="3"/>
  <c r="K123" i="3" s="1"/>
  <c r="K475" i="3"/>
  <c r="Q93" i="9"/>
  <c r="K479" i="3"/>
  <c r="Q94" i="9"/>
  <c r="G94" i="9" s="1"/>
  <c r="N94" i="9" s="1"/>
  <c r="Q108" i="9"/>
  <c r="K517" i="3"/>
  <c r="F515" i="3"/>
  <c r="Q104" i="9" s="1"/>
  <c r="F519" i="3"/>
  <c r="K521" i="3"/>
  <c r="K577" i="3"/>
  <c r="M577" i="3"/>
  <c r="F92" i="9"/>
  <c r="P95" i="9"/>
  <c r="K648" i="3"/>
  <c r="F865" i="3"/>
  <c r="K865" i="3" s="1"/>
  <c r="F386" i="3"/>
  <c r="F569" i="3"/>
  <c r="K569" i="3" s="1"/>
  <c r="F78" i="1"/>
  <c r="F77" i="1" s="1"/>
  <c r="R150" i="4"/>
  <c r="J75" i="9"/>
  <c r="J77" i="9" s="1"/>
  <c r="I56" i="9"/>
  <c r="I77" i="9" s="1"/>
  <c r="I83" i="9" s="1"/>
  <c r="K66" i="1"/>
  <c r="I23" i="1"/>
  <c r="I22" i="1" s="1"/>
  <c r="E167" i="3"/>
  <c r="P14" i="9"/>
  <c r="K90" i="3"/>
  <c r="E30" i="1"/>
  <c r="E25" i="1" s="1"/>
  <c r="E22" i="1" s="1"/>
  <c r="E87" i="1"/>
  <c r="E86" i="1" s="1"/>
  <c r="E66" i="1" s="1"/>
  <c r="S148" i="4"/>
  <c r="J28" i="4"/>
  <c r="H58" i="1"/>
  <c r="F58" i="1" s="1"/>
  <c r="F28" i="1"/>
  <c r="F94" i="1"/>
  <c r="O148" i="4"/>
  <c r="K138" i="3"/>
  <c r="F137" i="3"/>
  <c r="M592" i="3"/>
  <c r="K592" i="3"/>
  <c r="B309" i="3"/>
  <c r="B174" i="3"/>
  <c r="B351" i="3"/>
  <c r="K641" i="3"/>
  <c r="F639" i="3"/>
  <c r="K639" i="3" s="1"/>
  <c r="K649" i="3"/>
  <c r="F547" i="3"/>
  <c r="K547" i="3" s="1"/>
  <c r="F15" i="9"/>
  <c r="F91" i="9"/>
  <c r="F95" i="9" s="1"/>
  <c r="F101" i="9" s="1"/>
  <c r="F40" i="9"/>
  <c r="F42" i="9"/>
  <c r="F46" i="9" s="1"/>
  <c r="F37" i="9"/>
  <c r="K735" i="3"/>
  <c r="F734" i="3"/>
  <c r="F291" i="3" s="1"/>
  <c r="K291" i="3" s="1"/>
  <c r="F113" i="9"/>
  <c r="F114" i="9" s="1"/>
  <c r="F711" i="3"/>
  <c r="K711" i="3" s="1"/>
  <c r="F84" i="9" l="1"/>
  <c r="Q106" i="9"/>
  <c r="G104" i="9"/>
  <c r="E449" i="3"/>
  <c r="Q53" i="9"/>
  <c r="G53" i="9" s="1"/>
  <c r="N53" i="9" s="1"/>
  <c r="K223" i="3"/>
  <c r="K252" i="3"/>
  <c r="E63" i="1"/>
  <c r="J22" i="1"/>
  <c r="G449" i="3"/>
  <c r="Q99" i="9"/>
  <c r="G97" i="9"/>
  <c r="E41" i="1"/>
  <c r="K190" i="3"/>
  <c r="G46" i="1"/>
  <c r="K260" i="3"/>
  <c r="G39" i="1"/>
  <c r="F40" i="1"/>
  <c r="F268" i="3"/>
  <c r="K204" i="3"/>
  <c r="J25" i="1"/>
  <c r="P69" i="9"/>
  <c r="E46" i="1"/>
  <c r="K258" i="3"/>
  <c r="E42" i="1"/>
  <c r="P55" i="9"/>
  <c r="F55" i="9" s="1"/>
  <c r="E49" i="1"/>
  <c r="P59" i="9"/>
  <c r="F59" i="9" s="1"/>
  <c r="K278" i="3"/>
  <c r="Q73" i="9"/>
  <c r="E51" i="1"/>
  <c r="K275" i="3"/>
  <c r="E40" i="1"/>
  <c r="E39" i="1" s="1"/>
  <c r="E326" i="3"/>
  <c r="K187" i="3"/>
  <c r="P54" i="9"/>
  <c r="F54" i="9" s="1"/>
  <c r="F55" i="1"/>
  <c r="N42" i="9"/>
  <c r="N46" i="9" s="1"/>
  <c r="E52" i="1"/>
  <c r="K296" i="3"/>
  <c r="P61" i="9"/>
  <c r="F61" i="9" s="1"/>
  <c r="K300" i="3"/>
  <c r="K827" i="3"/>
  <c r="F205" i="3"/>
  <c r="K524" i="3"/>
  <c r="Q124" i="9"/>
  <c r="G124" i="9" s="1"/>
  <c r="N124" i="9" s="1"/>
  <c r="F23" i="1"/>
  <c r="F22" i="1" s="1"/>
  <c r="G22" i="1"/>
  <c r="G112" i="9"/>
  <c r="Q114" i="9"/>
  <c r="H449" i="3"/>
  <c r="F52" i="1"/>
  <c r="J43" i="1"/>
  <c r="F196" i="3"/>
  <c r="Q55" i="9" s="1"/>
  <c r="G55" i="9" s="1"/>
  <c r="N55" i="9" s="1"/>
  <c r="K515" i="3"/>
  <c r="J83" i="9"/>
  <c r="N131" i="9"/>
  <c r="N132" i="9" s="1"/>
  <c r="G132" i="9"/>
  <c r="F25" i="1"/>
  <c r="H39" i="1"/>
  <c r="E43" i="1"/>
  <c r="K274" i="3"/>
  <c r="E48" i="1"/>
  <c r="K268" i="3"/>
  <c r="F14" i="9"/>
  <c r="F23" i="9" s="1"/>
  <c r="F48" i="9" s="1"/>
  <c r="P23" i="9"/>
  <c r="P48" i="9" s="1"/>
  <c r="I133" i="9"/>
  <c r="I82" i="9"/>
  <c r="I141" i="9"/>
  <c r="I138" i="9" s="1"/>
  <c r="I140" i="9"/>
  <c r="I137" i="9" s="1"/>
  <c r="G108" i="9"/>
  <c r="Q110" i="9"/>
  <c r="K65" i="1"/>
  <c r="G66" i="1"/>
  <c r="I448" i="3"/>
  <c r="I601" i="3" s="1"/>
  <c r="I450" i="3" s="1"/>
  <c r="N25" i="9"/>
  <c r="N28" i="9" s="1"/>
  <c r="G28" i="9"/>
  <c r="K464" i="3"/>
  <c r="F600" i="3"/>
  <c r="G58" i="9"/>
  <c r="J40" i="1"/>
  <c r="J39" i="1" s="1"/>
  <c r="G49" i="1"/>
  <c r="F49" i="1" s="1"/>
  <c r="K290" i="3"/>
  <c r="P58" i="9"/>
  <c r="K722" i="3"/>
  <c r="Q127" i="9"/>
  <c r="G122" i="9"/>
  <c r="P81" i="9"/>
  <c r="F79" i="9"/>
  <c r="F81" i="9" s="1"/>
  <c r="K227" i="3"/>
  <c r="F51" i="1"/>
  <c r="F63" i="1"/>
  <c r="P106" i="9"/>
  <c r="P120" i="9" s="1"/>
  <c r="F104" i="9"/>
  <c r="F106" i="9" s="1"/>
  <c r="F120" i="9" s="1"/>
  <c r="Q132" i="9"/>
  <c r="F48" i="1"/>
  <c r="H49" i="1"/>
  <c r="F41" i="1"/>
  <c r="K237" i="3"/>
  <c r="H25" i="1"/>
  <c r="H22" i="1" s="1"/>
  <c r="G93" i="9"/>
  <c r="Q95" i="9"/>
  <c r="K527" i="3"/>
  <c r="Q123" i="9"/>
  <c r="G123" i="9" s="1"/>
  <c r="N123" i="9" s="1"/>
  <c r="H66" i="1"/>
  <c r="Q28" i="9"/>
  <c r="P84" i="9"/>
  <c r="G43" i="1"/>
  <c r="K704" i="3"/>
  <c r="F261" i="3"/>
  <c r="K261" i="3" s="1"/>
  <c r="Q45" i="9"/>
  <c r="G45" i="9" s="1"/>
  <c r="N45" i="9" s="1"/>
  <c r="K137" i="3"/>
  <c r="K386" i="3"/>
  <c r="F422" i="3"/>
  <c r="Q79" i="9" s="1"/>
  <c r="K519" i="3"/>
  <c r="Q105" i="9"/>
  <c r="G105" i="9" s="1"/>
  <c r="N105" i="9" s="1"/>
  <c r="H56" i="1"/>
  <c r="R197" i="4"/>
  <c r="R194" i="4"/>
  <c r="R193" i="4"/>
  <c r="R196" i="4"/>
  <c r="R191" i="4"/>
  <c r="R195" i="4"/>
  <c r="Q14" i="9"/>
  <c r="G14" i="9" s="1"/>
  <c r="N14" i="9" s="1"/>
  <c r="K279" i="3"/>
  <c r="K236" i="3"/>
  <c r="K259" i="3"/>
  <c r="E47" i="1"/>
  <c r="F243" i="3"/>
  <c r="K28" i="3"/>
  <c r="F167" i="3"/>
  <c r="Q13" i="9"/>
  <c r="L84" i="9"/>
  <c r="L141" i="9"/>
  <c r="L138" i="9" s="1"/>
  <c r="Q59" i="9"/>
  <c r="G59" i="9" s="1"/>
  <c r="N59" i="9" s="1"/>
  <c r="I46" i="1"/>
  <c r="K272" i="3"/>
  <c r="H47" i="1"/>
  <c r="F47" i="1" s="1"/>
  <c r="H46" i="1"/>
  <c r="I242" i="3"/>
  <c r="F297" i="3"/>
  <c r="J295" i="3"/>
  <c r="J281" i="3"/>
  <c r="H263" i="3"/>
  <c r="E293" i="3"/>
  <c r="J276" i="3"/>
  <c r="H293" i="3"/>
  <c r="F280" i="3"/>
  <c r="H240" i="3"/>
  <c r="H239" i="3" s="1"/>
  <c r="H45" i="1" s="1"/>
  <c r="E284" i="3"/>
  <c r="J255" i="3"/>
  <c r="H244" i="3"/>
  <c r="H292" i="3"/>
  <c r="H271" i="3"/>
  <c r="G292" i="3"/>
  <c r="I270" i="3"/>
  <c r="F294" i="3"/>
  <c r="F271" i="3"/>
  <c r="G295" i="3"/>
  <c r="E280" i="3"/>
  <c r="K280" i="3" s="1"/>
  <c r="F251" i="3"/>
  <c r="J226" i="3"/>
  <c r="H215" i="3"/>
  <c r="J202" i="3"/>
  <c r="E251" i="3"/>
  <c r="J234" i="3"/>
  <c r="E222" i="3"/>
  <c r="G211" i="3"/>
  <c r="I197" i="3"/>
  <c r="J254" i="3"/>
  <c r="I234" i="3"/>
  <c r="F221" i="3"/>
  <c r="H210" i="3"/>
  <c r="G195" i="3"/>
  <c r="I254" i="3"/>
  <c r="E244" i="3"/>
  <c r="I221" i="3"/>
  <c r="E211" i="3"/>
  <c r="F195" i="3"/>
  <c r="F340" i="3"/>
  <c r="G188" i="3"/>
  <c r="F330" i="3"/>
  <c r="E330" i="3"/>
  <c r="J293" i="3"/>
  <c r="H269" i="3"/>
  <c r="G280" i="3"/>
  <c r="F282" i="3"/>
  <c r="G299" i="3"/>
  <c r="G54" i="1" s="1"/>
  <c r="G293" i="3"/>
  <c r="F277" i="3"/>
  <c r="J253" i="3"/>
  <c r="E229" i="3"/>
  <c r="J216" i="3"/>
  <c r="F206" i="3"/>
  <c r="E267" i="3"/>
  <c r="J232" i="3"/>
  <c r="I212" i="3"/>
  <c r="I202" i="3"/>
  <c r="J192" i="3"/>
  <c r="E304" i="3"/>
  <c r="H304" i="3"/>
  <c r="H448" i="3" s="1"/>
  <c r="H601" i="3" s="1"/>
  <c r="H450" i="3" s="1"/>
  <c r="H241" i="3"/>
  <c r="G304" i="3"/>
  <c r="H242" i="3"/>
  <c r="F295" i="3"/>
  <c r="Q70" i="9" s="1"/>
  <c r="G70" i="9" s="1"/>
  <c r="N70" i="9" s="1"/>
  <c r="F293" i="3"/>
  <c r="E277" i="3"/>
  <c r="F240" i="3"/>
  <c r="G288" i="3"/>
  <c r="G269" i="3"/>
  <c r="J288" i="3"/>
  <c r="J271" i="3"/>
  <c r="E294" i="3"/>
  <c r="K294" i="3" s="1"/>
  <c r="I271" i="3"/>
  <c r="F253" i="3"/>
  <c r="G232" i="3"/>
  <c r="J289" i="3"/>
  <c r="J266" i="3"/>
  <c r="I285" i="3"/>
  <c r="E266" i="3"/>
  <c r="F288" i="3"/>
  <c r="F267" i="3"/>
  <c r="E292" i="3"/>
  <c r="J247" i="3"/>
  <c r="F224" i="3"/>
  <c r="J212" i="3"/>
  <c r="F200" i="3"/>
  <c r="G264" i="3"/>
  <c r="H231" i="3"/>
  <c r="G219" i="3"/>
  <c r="I208" i="3"/>
  <c r="F194" i="3"/>
  <c r="J250" i="3"/>
  <c r="G231" i="3"/>
  <c r="H218" i="3"/>
  <c r="J207" i="3"/>
  <c r="I192" i="3"/>
  <c r="I240" i="3"/>
  <c r="J241" i="3"/>
  <c r="J304" i="3"/>
  <c r="J448" i="3" s="1"/>
  <c r="J601" i="3" s="1"/>
  <c r="J450" i="3" s="1"/>
  <c r="G240" i="3"/>
  <c r="G239" i="3" s="1"/>
  <c r="G44" i="1" s="1"/>
  <c r="H288" i="3"/>
  <c r="F270" i="3"/>
  <c r="G298" i="3"/>
  <c r="G284" i="3"/>
  <c r="G265" i="3"/>
  <c r="H285" i="3"/>
  <c r="F269" i="3"/>
  <c r="G289" i="3"/>
  <c r="I269" i="3"/>
  <c r="J249" i="3"/>
  <c r="I229" i="3"/>
  <c r="F285" i="3"/>
  <c r="E242" i="3"/>
  <c r="G282" i="3"/>
  <c r="J240" i="3"/>
  <c r="J239" i="3" s="1"/>
  <c r="J44" i="1" s="1"/>
  <c r="F284" i="3"/>
  <c r="G242" i="3"/>
  <c r="E286" i="3"/>
  <c r="F263" i="3"/>
  <c r="I235" i="3"/>
  <c r="J220" i="3"/>
  <c r="F210" i="3"/>
  <c r="I195" i="3"/>
  <c r="E257" i="3"/>
  <c r="K257" i="3" s="1"/>
  <c r="G248" i="3"/>
  <c r="J228" i="3"/>
  <c r="I216" i="3"/>
  <c r="E206" i="3"/>
  <c r="G266" i="3"/>
  <c r="F248" i="3"/>
  <c r="I228" i="3"/>
  <c r="J215" i="3"/>
  <c r="F203" i="3"/>
  <c r="I265" i="3"/>
  <c r="G249" i="3"/>
  <c r="J229" i="3"/>
  <c r="G216" i="3"/>
  <c r="I201" i="3"/>
  <c r="J189" i="3"/>
  <c r="F320" i="3"/>
  <c r="G192" i="3"/>
  <c r="J188" i="3"/>
  <c r="E241" i="3"/>
  <c r="F283" i="3"/>
  <c r="G241" i="3"/>
  <c r="E289" i="3"/>
  <c r="E264" i="3"/>
  <c r="F292" i="3"/>
  <c r="J269" i="3"/>
  <c r="G297" i="3"/>
  <c r="G53" i="1" s="1"/>
  <c r="I284" i="3"/>
  <c r="I267" i="3"/>
  <c r="J245" i="3"/>
  <c r="F222" i="3"/>
  <c r="H211" i="3"/>
  <c r="J197" i="3"/>
  <c r="I255" i="3"/>
  <c r="E247" i="3"/>
  <c r="I226" i="3"/>
  <c r="E218" i="3"/>
  <c r="K218" i="3" s="1"/>
  <c r="F256" i="3"/>
  <c r="J285" i="3"/>
  <c r="H277" i="3"/>
  <c r="H281" i="3"/>
  <c r="E265" i="3"/>
  <c r="H221" i="3"/>
  <c r="F197" i="3"/>
  <c r="H229" i="3"/>
  <c r="H255" i="3"/>
  <c r="E228" i="3"/>
  <c r="J211" i="3"/>
  <c r="G193" i="3"/>
  <c r="I248" i="3"/>
  <c r="G224" i="3"/>
  <c r="E209" i="3"/>
  <c r="J195" i="3"/>
  <c r="I241" i="3"/>
  <c r="F299" i="3"/>
  <c r="Q62" i="9" s="1"/>
  <c r="G62" i="9" s="1"/>
  <c r="N62" i="9" s="1"/>
  <c r="H298" i="3"/>
  <c r="J297" i="3"/>
  <c r="J53" i="1" s="1"/>
  <c r="H284" i="3"/>
  <c r="F266" i="3"/>
  <c r="I295" i="3"/>
  <c r="I281" i="3"/>
  <c r="J242" i="3"/>
  <c r="J282" i="3"/>
  <c r="J265" i="3"/>
  <c r="I286" i="3"/>
  <c r="H262" i="3"/>
  <c r="F247" i="3"/>
  <c r="F242" i="3"/>
  <c r="F281" i="3"/>
  <c r="E297" i="3"/>
  <c r="F276" i="3"/>
  <c r="F298" i="3"/>
  <c r="J280" i="3"/>
  <c r="I298" i="3"/>
  <c r="I282" i="3"/>
  <c r="F255" i="3"/>
  <c r="E231" i="3"/>
  <c r="F218" i="3"/>
  <c r="H207" i="3"/>
  <c r="E269" i="3"/>
  <c r="K269" i="3" s="1"/>
  <c r="G254" i="3"/>
  <c r="I245" i="3"/>
  <c r="G225" i="3"/>
  <c r="E214" i="3"/>
  <c r="G201" i="3"/>
  <c r="H257" i="3"/>
  <c r="H245" i="3"/>
  <c r="F225" i="3"/>
  <c r="F213" i="3"/>
  <c r="H200" i="3"/>
  <c r="G257" i="3"/>
  <c r="I246" i="3"/>
  <c r="I225" i="3"/>
  <c r="I213" i="3"/>
  <c r="E199" i="3"/>
  <c r="H191" i="3"/>
  <c r="G206" i="3"/>
  <c r="E334" i="3"/>
  <c r="F198" i="3"/>
  <c r="H286" i="3"/>
  <c r="G294" i="3"/>
  <c r="H295" i="3"/>
  <c r="H276" i="3"/>
  <c r="H225" i="3"/>
  <c r="H201" i="3"/>
  <c r="I249" i="3"/>
  <c r="I220" i="3"/>
  <c r="E200" i="3"/>
  <c r="K200" i="3" s="1"/>
  <c r="H249" i="3"/>
  <c r="G286" i="3"/>
  <c r="J267" i="3"/>
  <c r="F245" i="3"/>
  <c r="H203" i="3"/>
  <c r="I222" i="3"/>
  <c r="G199" i="3"/>
  <c r="E232" i="3"/>
  <c r="H208" i="3"/>
  <c r="E256" i="3"/>
  <c r="F229" i="3"/>
  <c r="H188" i="3"/>
  <c r="H189" i="3"/>
  <c r="E198" i="3"/>
  <c r="F324" i="3"/>
  <c r="F341" i="3"/>
  <c r="J270" i="3"/>
  <c r="I264" i="3"/>
  <c r="G277" i="3"/>
  <c r="I288" i="3"/>
  <c r="H250" i="3"/>
  <c r="J214" i="3"/>
  <c r="E263" i="3"/>
  <c r="F228" i="3"/>
  <c r="J263" i="3"/>
  <c r="I230" i="3"/>
  <c r="H214" i="3"/>
  <c r="J201" i="3"/>
  <c r="I262" i="3"/>
  <c r="I244" i="3"/>
  <c r="G218" i="3"/>
  <c r="E203" i="3"/>
  <c r="E345" i="3"/>
  <c r="I198" i="3"/>
  <c r="H294" i="3"/>
  <c r="E299" i="3"/>
  <c r="E240" i="3"/>
  <c r="I294" i="3"/>
  <c r="H254" i="3"/>
  <c r="G250" i="3"/>
  <c r="H193" i="3"/>
  <c r="H216" i="3"/>
  <c r="E246" i="3"/>
  <c r="E207" i="3"/>
  <c r="F334" i="3"/>
  <c r="E335" i="3"/>
  <c r="E271" i="3"/>
  <c r="K271" i="3" s="1"/>
  <c r="J200" i="3"/>
  <c r="I214" i="3"/>
  <c r="H206" i="3"/>
  <c r="E250" i="3"/>
  <c r="I217" i="3"/>
  <c r="F322" i="3"/>
  <c r="G271" i="3"/>
  <c r="G270" i="3"/>
  <c r="H199" i="3"/>
  <c r="G213" i="3"/>
  <c r="G229" i="3"/>
  <c r="E194" i="3"/>
  <c r="K194" i="3" s="1"/>
  <c r="E225" i="3"/>
  <c r="K225" i="3" s="1"/>
  <c r="E201" i="3"/>
  <c r="E338" i="3"/>
  <c r="E188" i="3"/>
  <c r="I299" i="3"/>
  <c r="I54" i="1" s="1"/>
  <c r="I280" i="3"/>
  <c r="F208" i="3"/>
  <c r="H251" i="3"/>
  <c r="J209" i="3"/>
  <c r="E221" i="3"/>
  <c r="K221" i="3" s="1"/>
  <c r="F191" i="3"/>
  <c r="E337" i="3"/>
  <c r="G251" i="3"/>
  <c r="F193" i="3"/>
  <c r="F339" i="3"/>
  <c r="I277" i="3"/>
  <c r="I283" i="3"/>
  <c r="F286" i="3"/>
  <c r="F257" i="3"/>
  <c r="H219" i="3"/>
  <c r="G194" i="3"/>
  <c r="G244" i="3"/>
  <c r="G215" i="3"/>
  <c r="H195" i="3"/>
  <c r="J246" i="3"/>
  <c r="I266" i="3"/>
  <c r="I292" i="3"/>
  <c r="G228" i="3"/>
  <c r="E255" i="3"/>
  <c r="G217" i="3"/>
  <c r="F192" i="3"/>
  <c r="H222" i="3"/>
  <c r="H202" i="3"/>
  <c r="G253" i="3"/>
  <c r="I219" i="3"/>
  <c r="I203" i="3"/>
  <c r="F344" i="3"/>
  <c r="F343" i="3" s="1"/>
  <c r="E324" i="3"/>
  <c r="F345" i="3"/>
  <c r="E329" i="3"/>
  <c r="J299" i="3"/>
  <c r="J54" i="1" s="1"/>
  <c r="E295" i="3"/>
  <c r="H297" i="3"/>
  <c r="H53" i="1" s="1"/>
  <c r="H266" i="3"/>
  <c r="E282" i="3"/>
  <c r="K282" i="3" s="1"/>
  <c r="E235" i="3"/>
  <c r="H209" i="3"/>
  <c r="I253" i="3"/>
  <c r="I210" i="3"/>
  <c r="F254" i="3"/>
  <c r="H226" i="3"/>
  <c r="F211" i="3"/>
  <c r="H197" i="3"/>
  <c r="G255" i="3"/>
  <c r="J231" i="3"/>
  <c r="E215" i="3"/>
  <c r="I199" i="3"/>
  <c r="F338" i="3"/>
  <c r="E341" i="3"/>
  <c r="F289" i="3"/>
  <c r="I289" i="3"/>
  <c r="J292" i="3"/>
  <c r="I293" i="3"/>
  <c r="G230" i="3"/>
  <c r="J230" i="3"/>
  <c r="F250" i="3"/>
  <c r="F209" i="3"/>
  <c r="H230" i="3"/>
  <c r="E191" i="3"/>
  <c r="K191" i="3" s="1"/>
  <c r="E283" i="3"/>
  <c r="K283" i="3" s="1"/>
  <c r="H248" i="3"/>
  <c r="H232" i="3"/>
  <c r="F331" i="3"/>
  <c r="F321" i="3"/>
  <c r="J264" i="3"/>
  <c r="G267" i="3"/>
  <c r="I276" i="3"/>
  <c r="E288" i="3"/>
  <c r="K288" i="3" s="1"/>
  <c r="F249" i="3"/>
  <c r="F214" i="3"/>
  <c r="G262" i="3"/>
  <c r="F230" i="3"/>
  <c r="E219" i="3"/>
  <c r="G198" i="3"/>
  <c r="E339" i="3"/>
  <c r="F241" i="3"/>
  <c r="I297" i="3"/>
  <c r="I53" i="1" s="1"/>
  <c r="H299" i="3"/>
  <c r="H54" i="1" s="1"/>
  <c r="F265" i="3"/>
  <c r="G281" i="3"/>
  <c r="G234" i="3"/>
  <c r="J208" i="3"/>
  <c r="E253" i="3"/>
  <c r="E224" i="3"/>
  <c r="K224" i="3" s="1"/>
  <c r="G207" i="3"/>
  <c r="H253" i="3"/>
  <c r="F264" i="3"/>
  <c r="H289" i="3"/>
  <c r="J251" i="3"/>
  <c r="J210" i="3"/>
  <c r="H235" i="3"/>
  <c r="I206" i="3"/>
  <c r="F244" i="3"/>
  <c r="F215" i="3"/>
  <c r="I263" i="3"/>
  <c r="H234" i="3"/>
  <c r="G212" i="3"/>
  <c r="H192" i="3"/>
  <c r="E331" i="3"/>
  <c r="F332" i="3"/>
  <c r="E321" i="3"/>
  <c r="E320" i="3"/>
  <c r="J283" i="3"/>
  <c r="J286" i="3"/>
  <c r="J257" i="3"/>
  <c r="F220" i="3"/>
  <c r="E195" i="3"/>
  <c r="K195" i="3" s="1"/>
  <c r="F234" i="3"/>
  <c r="E216" i="3"/>
  <c r="E197" i="3"/>
  <c r="K197" i="3" s="1"/>
  <c r="G235" i="3"/>
  <c r="J217" i="3"/>
  <c r="F207" i="3"/>
  <c r="E248" i="3"/>
  <c r="G222" i="3"/>
  <c r="G208" i="3"/>
  <c r="J191" i="3"/>
  <c r="J198" i="3"/>
  <c r="H265" i="3"/>
  <c r="E270" i="3"/>
  <c r="K270" i="3" s="1"/>
  <c r="H270" i="3"/>
  <c r="J277" i="3"/>
  <c r="J206" i="3"/>
  <c r="E208" i="3"/>
  <c r="K208" i="3" s="1"/>
  <c r="H224" i="3"/>
  <c r="G189" i="3"/>
  <c r="E213" i="3"/>
  <c r="F189" i="3"/>
  <c r="J284" i="3"/>
  <c r="H213" i="3"/>
  <c r="E226" i="3"/>
  <c r="F246" i="3"/>
  <c r="J213" i="3"/>
  <c r="G226" i="3"/>
  <c r="I189" i="3"/>
  <c r="H267" i="3"/>
  <c r="G285" i="3"/>
  <c r="F212" i="3"/>
  <c r="I224" i="3"/>
  <c r="J244" i="3"/>
  <c r="J203" i="3"/>
  <c r="F235" i="3"/>
  <c r="I209" i="3"/>
  <c r="I188" i="3"/>
  <c r="H264" i="3"/>
  <c r="J218" i="3"/>
  <c r="F232" i="3"/>
  <c r="J194" i="3"/>
  <c r="J298" i="3"/>
  <c r="E212" i="3"/>
  <c r="K212" i="3" s="1"/>
  <c r="G245" i="3"/>
  <c r="F188" i="3"/>
  <c r="E285" i="3"/>
  <c r="F226" i="3"/>
  <c r="G203" i="3"/>
  <c r="E192" i="3"/>
  <c r="K192" i="3" s="1"/>
  <c r="H194" i="3"/>
  <c r="E281" i="3"/>
  <c r="I218" i="3"/>
  <c r="G197" i="3"/>
  <c r="I257" i="3"/>
  <c r="E230" i="3"/>
  <c r="E340" i="3"/>
  <c r="E210" i="3"/>
  <c r="K210" i="3" s="1"/>
  <c r="G283" i="3"/>
  <c r="J248" i="3"/>
  <c r="I215" i="3"/>
  <c r="J262" i="3"/>
  <c r="F216" i="3"/>
  <c r="F219" i="3"/>
  <c r="G200" i="3"/>
  <c r="E344" i="3"/>
  <c r="E343" i="3" s="1"/>
  <c r="E298" i="3"/>
  <c r="K298" i="3" s="1"/>
  <c r="I247" i="3"/>
  <c r="J221" i="3"/>
  <c r="H228" i="3"/>
  <c r="E325" i="3"/>
  <c r="J294" i="3"/>
  <c r="J199" i="3"/>
  <c r="E202" i="3"/>
  <c r="I194" i="3"/>
  <c r="G210" i="3"/>
  <c r="E276" i="3"/>
  <c r="G256" i="3"/>
  <c r="J219" i="3"/>
  <c r="E336" i="3"/>
  <c r="I193" i="3"/>
  <c r="E234" i="3"/>
  <c r="K234" i="3" s="1"/>
  <c r="G191" i="3"/>
  <c r="F323" i="3"/>
  <c r="F326" i="3" s="1"/>
  <c r="I191" i="3"/>
  <c r="G276" i="3"/>
  <c r="E249" i="3"/>
  <c r="F199" i="3"/>
  <c r="F329" i="3"/>
  <c r="G221" i="3"/>
  <c r="I211" i="3"/>
  <c r="H280" i="3"/>
  <c r="H217" i="3"/>
  <c r="G220" i="3"/>
  <c r="J224" i="3"/>
  <c r="F262" i="3"/>
  <c r="E262" i="3"/>
  <c r="G202" i="3"/>
  <c r="E245" i="3"/>
  <c r="K245" i="3" s="1"/>
  <c r="H212" i="3"/>
  <c r="E217" i="3"/>
  <c r="F335" i="3"/>
  <c r="G263" i="3"/>
  <c r="I251" i="3"/>
  <c r="J225" i="3"/>
  <c r="E254" i="3"/>
  <c r="K254" i="3" s="1"/>
  <c r="F336" i="3"/>
  <c r="H247" i="3"/>
  <c r="I232" i="3"/>
  <c r="J235" i="3"/>
  <c r="I200" i="3"/>
  <c r="H256" i="3"/>
  <c r="F217" i="3"/>
  <c r="G214" i="3"/>
  <c r="E322" i="3"/>
  <c r="J222" i="3"/>
  <c r="E323" i="3"/>
  <c r="F231" i="3"/>
  <c r="E332" i="3"/>
  <c r="I250" i="3"/>
  <c r="E189" i="3"/>
  <c r="H282" i="3"/>
  <c r="J256" i="3"/>
  <c r="J193" i="3"/>
  <c r="I231" i="3"/>
  <c r="F201" i="3"/>
  <c r="I207" i="3"/>
  <c r="F337" i="3"/>
  <c r="H220" i="3"/>
  <c r="I256" i="3"/>
  <c r="H198" i="3"/>
  <c r="F325" i="3"/>
  <c r="G246" i="3"/>
  <c r="H246" i="3"/>
  <c r="E220" i="3"/>
  <c r="G247" i="3"/>
  <c r="E193" i="3"/>
  <c r="G209" i="3"/>
  <c r="F202" i="3"/>
  <c r="H283" i="3"/>
  <c r="G116" i="9"/>
  <c r="Q118" i="9"/>
  <c r="F57" i="1"/>
  <c r="F56" i="1" s="1"/>
  <c r="Q69" i="9"/>
  <c r="I43" i="1"/>
  <c r="I39" i="1"/>
  <c r="F287" i="3"/>
  <c r="K809" i="3"/>
  <c r="F927" i="3"/>
  <c r="K633" i="3"/>
  <c r="F748" i="3"/>
  <c r="Q89" i="9"/>
  <c r="Q101" i="9" s="1"/>
  <c r="G87" i="9"/>
  <c r="G448" i="3"/>
  <c r="G601" i="3" s="1"/>
  <c r="G450" i="3" s="1"/>
  <c r="Q46" i="9"/>
  <c r="K295" i="3" l="1"/>
  <c r="P70" i="9"/>
  <c r="F70" i="9" s="1"/>
  <c r="K251" i="3"/>
  <c r="G45" i="1"/>
  <c r="N122" i="9"/>
  <c r="N127" i="9" s="1"/>
  <c r="G127" i="9"/>
  <c r="K202" i="3"/>
  <c r="K201" i="3"/>
  <c r="K240" i="3"/>
  <c r="E239" i="3"/>
  <c r="K206" i="3"/>
  <c r="K293" i="3"/>
  <c r="H44" i="1"/>
  <c r="N112" i="9"/>
  <c r="N114" i="9" s="1"/>
  <c r="G114" i="9"/>
  <c r="G73" i="9"/>
  <c r="G99" i="9"/>
  <c r="N97" i="9"/>
  <c r="N99" i="9" s="1"/>
  <c r="Q120" i="9"/>
  <c r="N87" i="9"/>
  <c r="N89" i="9" s="1"/>
  <c r="G89" i="9"/>
  <c r="G101" i="9" s="1"/>
  <c r="K802" i="3"/>
  <c r="K808" i="3"/>
  <c r="K797" i="3"/>
  <c r="K807" i="3"/>
  <c r="K793" i="3"/>
  <c r="K805" i="3"/>
  <c r="K794" i="3"/>
  <c r="K927" i="3"/>
  <c r="K791" i="3"/>
  <c r="K792" i="3"/>
  <c r="K799" i="3"/>
  <c r="K806" i="3"/>
  <c r="K803" i="3"/>
  <c r="K804" i="3"/>
  <c r="K796" i="3"/>
  <c r="K801" i="3"/>
  <c r="K795" i="3"/>
  <c r="K800" i="3"/>
  <c r="K798" i="3"/>
  <c r="N116" i="9"/>
  <c r="N118" i="9" s="1"/>
  <c r="G118" i="9"/>
  <c r="K193" i="3"/>
  <c r="E328" i="3"/>
  <c r="K189" i="3"/>
  <c r="Q52" i="9"/>
  <c r="G52" i="9" s="1"/>
  <c r="N52" i="9" s="1"/>
  <c r="P52" i="9"/>
  <c r="F52" i="9" s="1"/>
  <c r="K217" i="3"/>
  <c r="K262" i="3"/>
  <c r="K276" i="3"/>
  <c r="K226" i="3"/>
  <c r="K213" i="3"/>
  <c r="K253" i="3"/>
  <c r="K255" i="3"/>
  <c r="K207" i="3"/>
  <c r="E54" i="1"/>
  <c r="P62" i="9"/>
  <c r="F62" i="9" s="1"/>
  <c r="K299" i="3"/>
  <c r="K203" i="3"/>
  <c r="K232" i="3"/>
  <c r="K214" i="3"/>
  <c r="K209" i="3"/>
  <c r="K264" i="3"/>
  <c r="K241" i="3"/>
  <c r="F328" i="3"/>
  <c r="K266" i="3"/>
  <c r="F239" i="3"/>
  <c r="Q65" i="9" s="1"/>
  <c r="K229" i="3"/>
  <c r="F54" i="1"/>
  <c r="K244" i="3"/>
  <c r="E448" i="3"/>
  <c r="E601" i="3" s="1"/>
  <c r="N58" i="9"/>
  <c r="P51" i="9"/>
  <c r="G64" i="1"/>
  <c r="Q51" i="9"/>
  <c r="K205" i="3"/>
  <c r="K196" i="3"/>
  <c r="P71" i="9"/>
  <c r="F69" i="9"/>
  <c r="F71" i="9" s="1"/>
  <c r="F46" i="1"/>
  <c r="Q84" i="9"/>
  <c r="Q71" i="9"/>
  <c r="G69" i="9"/>
  <c r="K230" i="3"/>
  <c r="K215" i="3"/>
  <c r="E327" i="3"/>
  <c r="K188" i="3"/>
  <c r="K250" i="3"/>
  <c r="K246" i="3"/>
  <c r="K263" i="3"/>
  <c r="K199" i="3"/>
  <c r="K228" i="3"/>
  <c r="K247" i="3"/>
  <c r="F53" i="1"/>
  <c r="K289" i="3"/>
  <c r="F327" i="3"/>
  <c r="K286" i="3"/>
  <c r="K292" i="3"/>
  <c r="K277" i="3"/>
  <c r="P74" i="9"/>
  <c r="F74" i="9" s="1"/>
  <c r="K267" i="3"/>
  <c r="K222" i="3"/>
  <c r="L82" i="9"/>
  <c r="L133" i="9"/>
  <c r="L140" i="9"/>
  <c r="L137" i="9" s="1"/>
  <c r="Q66" i="9"/>
  <c r="G66" i="9" s="1"/>
  <c r="N66" i="9" s="1"/>
  <c r="K243" i="3"/>
  <c r="F43" i="1"/>
  <c r="N93" i="9"/>
  <c r="N95" i="9" s="1"/>
  <c r="G95" i="9"/>
  <c r="F449" i="3"/>
  <c r="N108" i="9"/>
  <c r="N110" i="9" s="1"/>
  <c r="G110" i="9"/>
  <c r="J82" i="9"/>
  <c r="J133" i="9"/>
  <c r="J140" i="9"/>
  <c r="J137" i="9" s="1"/>
  <c r="J141" i="9"/>
  <c r="J138" i="9" s="1"/>
  <c r="J45" i="1"/>
  <c r="F39" i="1"/>
  <c r="P73" i="9"/>
  <c r="K235" i="3"/>
  <c r="K231" i="3"/>
  <c r="K281" i="3"/>
  <c r="K248" i="3"/>
  <c r="K624" i="3"/>
  <c r="F304" i="3"/>
  <c r="K326" i="3" s="1"/>
  <c r="K614" i="3"/>
  <c r="K629" i="3"/>
  <c r="K617" i="3"/>
  <c r="K618" i="3"/>
  <c r="K620" i="3"/>
  <c r="K613" i="3"/>
  <c r="K626" i="3"/>
  <c r="K619" i="3"/>
  <c r="K621" i="3"/>
  <c r="K622" i="3"/>
  <c r="K627" i="3"/>
  <c r="K616" i="3"/>
  <c r="K628" i="3"/>
  <c r="K748" i="3"/>
  <c r="K625" i="3"/>
  <c r="K615" i="3"/>
  <c r="K612" i="3"/>
  <c r="K623" i="3"/>
  <c r="Q60" i="9"/>
  <c r="G60" i="9" s="1"/>
  <c r="N60" i="9" s="1"/>
  <c r="K287" i="3"/>
  <c r="K220" i="3"/>
  <c r="K249" i="3"/>
  <c r="K285" i="3"/>
  <c r="K216" i="3"/>
  <c r="K219" i="3"/>
  <c r="K198" i="3"/>
  <c r="K256" i="3"/>
  <c r="E53" i="1"/>
  <c r="K297" i="3"/>
  <c r="K265" i="3"/>
  <c r="K242" i="3"/>
  <c r="I239" i="3"/>
  <c r="Q74" i="9"/>
  <c r="G74" i="9" s="1"/>
  <c r="N74" i="9" s="1"/>
  <c r="K211" i="3"/>
  <c r="K284" i="3"/>
  <c r="G13" i="9"/>
  <c r="Q23" i="9"/>
  <c r="Q48" i="9" s="1"/>
  <c r="Q81" i="9"/>
  <c r="G79" i="9"/>
  <c r="F58" i="9"/>
  <c r="F63" i="9" s="1"/>
  <c r="P63" i="9"/>
  <c r="J38" i="1"/>
  <c r="J64" i="1" s="1"/>
  <c r="G46" i="9"/>
  <c r="G38" i="1"/>
  <c r="G106" i="9"/>
  <c r="N104" i="9"/>
  <c r="N106" i="9" s="1"/>
  <c r="N120" i="9" s="1"/>
  <c r="J65" i="1" l="1"/>
  <c r="J105" i="1"/>
  <c r="G65" i="1"/>
  <c r="G105" i="1"/>
  <c r="K316" i="3"/>
  <c r="K317" i="3"/>
  <c r="K348" i="3"/>
  <c r="K342" i="3"/>
  <c r="K337" i="3"/>
  <c r="K307" i="3"/>
  <c r="K967" i="3"/>
  <c r="K968" i="3"/>
  <c r="K929" i="3"/>
  <c r="K928" i="3"/>
  <c r="G84" i="9"/>
  <c r="K239" i="3"/>
  <c r="P65" i="9"/>
  <c r="E45" i="1"/>
  <c r="E44" i="1"/>
  <c r="E38" i="1" s="1"/>
  <c r="E64" i="1" s="1"/>
  <c r="G120" i="9"/>
  <c r="N79" i="9"/>
  <c r="N81" i="9" s="1"/>
  <c r="G81" i="9"/>
  <c r="P56" i="9"/>
  <c r="F51" i="9"/>
  <c r="F56" i="9" s="1"/>
  <c r="K309" i="3"/>
  <c r="K333" i="3"/>
  <c r="K336" i="3"/>
  <c r="K327" i="3"/>
  <c r="K323" i="3"/>
  <c r="K328" i="3"/>
  <c r="K325" i="3"/>
  <c r="K340" i="3"/>
  <c r="K343" i="3"/>
  <c r="K347" i="3"/>
  <c r="K331" i="3"/>
  <c r="N101" i="9"/>
  <c r="N84" i="9" s="1"/>
  <c r="F448" i="3"/>
  <c r="F601" i="3" s="1"/>
  <c r="F450" i="3" s="1"/>
  <c r="K332" i="3"/>
  <c r="F73" i="9"/>
  <c r="F75" i="9" s="1"/>
  <c r="P75" i="9"/>
  <c r="H38" i="1"/>
  <c r="H64" i="1" s="1"/>
  <c r="N69" i="9"/>
  <c r="N71" i="9" s="1"/>
  <c r="G71" i="9"/>
  <c r="G63" i="9"/>
  <c r="K313" i="3"/>
  <c r="K338" i="3"/>
  <c r="K329" i="3"/>
  <c r="K318" i="3"/>
  <c r="K315" i="3"/>
  <c r="K311" i="3"/>
  <c r="K334" i="3"/>
  <c r="K321" i="3"/>
  <c r="K335" i="3"/>
  <c r="K312" i="3"/>
  <c r="Q67" i="9"/>
  <c r="G65" i="9"/>
  <c r="G75" i="9"/>
  <c r="N73" i="9"/>
  <c r="N75" i="9" s="1"/>
  <c r="N13" i="9"/>
  <c r="N23" i="9" s="1"/>
  <c r="N48" i="9" s="1"/>
  <c r="G23" i="9"/>
  <c r="G48" i="9" s="1"/>
  <c r="I45" i="1"/>
  <c r="I44" i="1"/>
  <c r="I38" i="1" s="1"/>
  <c r="I64" i="1" s="1"/>
  <c r="D601" i="3"/>
  <c r="E450" i="3"/>
  <c r="D450" i="3" s="1"/>
  <c r="K330" i="3"/>
  <c r="K346" i="3"/>
  <c r="K320" i="3"/>
  <c r="K314" i="3"/>
  <c r="K788" i="3"/>
  <c r="K749" i="3"/>
  <c r="K750" i="3"/>
  <c r="K789" i="3"/>
  <c r="Q56" i="9"/>
  <c r="G51" i="9"/>
  <c r="N63" i="9"/>
  <c r="K324" i="3"/>
  <c r="K339" i="3"/>
  <c r="K345" i="3"/>
  <c r="K308" i="3"/>
  <c r="K322" i="3"/>
  <c r="K319" i="3"/>
  <c r="K344" i="3"/>
  <c r="K341" i="3"/>
  <c r="K310" i="3"/>
  <c r="Q75" i="9"/>
  <c r="Q63" i="9"/>
  <c r="F45" i="1"/>
  <c r="Q77" i="9" l="1"/>
  <c r="Q83" i="9" s="1"/>
  <c r="I65" i="1"/>
  <c r="I105" i="1"/>
  <c r="F44" i="1"/>
  <c r="F38" i="1" s="1"/>
  <c r="F64" i="1" s="1"/>
  <c r="H65" i="1"/>
  <c r="H105" i="1"/>
  <c r="F65" i="9"/>
  <c r="F67" i="9" s="1"/>
  <c r="F77" i="9" s="1"/>
  <c r="F83" i="9" s="1"/>
  <c r="P67" i="9"/>
  <c r="P77" i="9" s="1"/>
  <c r="P83" i="9" s="1"/>
  <c r="E65" i="1"/>
  <c r="E105" i="1"/>
  <c r="N51" i="9"/>
  <c r="N56" i="9" s="1"/>
  <c r="G56" i="9"/>
  <c r="N65" i="9"/>
  <c r="N67" i="9" s="1"/>
  <c r="G67" i="9"/>
  <c r="P133" i="9" l="1"/>
  <c r="P141" i="9"/>
  <c r="P138" i="9" s="1"/>
  <c r="P140" i="9"/>
  <c r="P137" i="9" s="1"/>
  <c r="P82" i="9"/>
  <c r="F82" i="9"/>
  <c r="F133" i="9"/>
  <c r="F141" i="9"/>
  <c r="F138" i="9" s="1"/>
  <c r="F140" i="9"/>
  <c r="F137" i="9" s="1"/>
  <c r="F65" i="1"/>
  <c r="F105" i="1"/>
  <c r="B65" i="1"/>
  <c r="B105" i="1"/>
  <c r="G77" i="9"/>
  <c r="G83" i="9" s="1"/>
  <c r="N77" i="9"/>
  <c r="N83" i="9" s="1"/>
  <c r="Q140" i="9"/>
  <c r="Q137" i="9" s="1"/>
  <c r="Q141" i="9"/>
  <c r="Q138" i="9" s="1"/>
  <c r="Q82" i="9"/>
  <c r="Q133" i="9"/>
  <c r="N140" i="9" l="1"/>
  <c r="N137" i="9" s="1"/>
  <c r="N133" i="9"/>
  <c r="N141" i="9"/>
  <c r="N138" i="9" s="1"/>
  <c r="N82" i="9"/>
  <c r="G140" i="9"/>
  <c r="G137" i="9" s="1"/>
  <c r="G82" i="9"/>
  <c r="B82" i="9" s="1"/>
  <c r="G133" i="9"/>
  <c r="B133" i="9" s="1"/>
  <c r="G141" i="9"/>
  <c r="G138"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Никола Павлов</author>
    <author>npavlov</author>
  </authors>
  <commentList>
    <comment ref="T2" authorId="0" shapeId="0" xr:uid="{00000000-0006-0000-0000-00000100000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xr:uid="{00000000-0006-0000-0000-000002000000}">
      <text>
        <r>
          <rPr>
            <sz val="11"/>
            <color indexed="81"/>
            <rFont val="Times New Roman"/>
            <family val="1"/>
            <charset val="204"/>
          </rPr>
          <t xml:space="preserve">Тази таблица съдържа информация </t>
        </r>
        <r>
          <rPr>
            <b/>
            <i/>
            <sz val="11"/>
            <color indexed="81"/>
            <rFont val="Times New Roman"/>
            <family val="1"/>
            <charset val="204"/>
          </rPr>
          <t>в евро</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2026 г</t>
        </r>
        <r>
          <rPr>
            <sz val="11"/>
            <color indexed="81"/>
            <rFont val="Times New Roman"/>
            <family val="1"/>
            <charset val="204"/>
          </rPr>
          <t>.</t>
        </r>
      </text>
    </comment>
    <comment ref="C134" authorId="1" shapeId="0" xr:uid="{00000000-0006-0000-0000-00000300000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Никола Павлов</author>
    <author>npavlov</author>
  </authors>
  <commentList>
    <comment ref="I11" authorId="0" shapeId="0" xr:uid="{00000000-0006-0000-0100-00000100000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xr:uid="{00000000-0006-0000-0100-00000200000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Никола Павлов</author>
    <author>DBoyadzhieva</author>
    <author>PKyuchukov</author>
    <author>npavlov</author>
  </authors>
  <commentList>
    <comment ref="I9" authorId="0" shapeId="0" xr:uid="{00000000-0006-0000-0200-00000100000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xr:uid="{00000000-0006-0000-0200-00000200000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xr:uid="{00000000-0006-0000-0200-00000300000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xr:uid="{00000000-0006-0000-0200-00000400000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xr:uid="{00000000-0006-0000-0200-000005000000}">
      <text>
        <r>
          <rPr>
            <sz val="10"/>
            <color indexed="81"/>
            <rFont val="Times New Roman"/>
            <family val="1"/>
            <charset val="204"/>
          </rPr>
          <t xml:space="preserve">използва се от разпоредители с представителства в чужбина 
</t>
        </r>
      </text>
    </comment>
    <comment ref="D220" authorId="0" shapeId="0" xr:uid="{00000000-0006-0000-0200-000006000000}">
      <text>
        <r>
          <rPr>
            <sz val="10"/>
            <color indexed="81"/>
            <rFont val="Times New Roman"/>
            <family val="1"/>
            <charset val="204"/>
          </rPr>
          <t>тук се отчитат разходите за СБКО, неотчетени по други позиции на ЕБК</t>
        </r>
      </text>
    </comment>
    <comment ref="D221" authorId="1" shapeId="0" xr:uid="{00000000-0006-0000-0200-00000700000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xr:uid="{00000000-0006-0000-0200-00000800000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xr:uid="{00000000-0006-0000-0200-00000900000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xr:uid="{00000000-0006-0000-0200-00000A00000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xr:uid="{00000000-0006-0000-0200-00000B00000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xr:uid="{00000000-0006-0000-0200-00000C00000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xr:uid="{00000000-0006-0000-0200-00000D00000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xr:uid="{00000000-0006-0000-0200-00000E00000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xr:uid="{00000000-0006-0000-0200-00000F00000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xr:uid="{00000000-0006-0000-0200-00001000000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xr:uid="{00000000-0006-0000-0200-00001100000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xr:uid="{00000000-0006-0000-0200-00001200000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xr:uid="{00000000-0006-0000-0200-000013000000}">
      <text>
        <r>
          <rPr>
            <sz val="10"/>
            <color indexed="81"/>
            <rFont val="Times New Roman"/>
            <family val="1"/>
            <charset val="204"/>
          </rPr>
          <t xml:space="preserve">използва се от разпоредители с представителства в чужбина 
</t>
        </r>
      </text>
    </comment>
    <comment ref="D663" authorId="0" shapeId="0" xr:uid="{00000000-0006-0000-0200-000014000000}">
      <text>
        <r>
          <rPr>
            <sz val="10"/>
            <color indexed="81"/>
            <rFont val="Times New Roman"/>
            <family val="1"/>
            <charset val="204"/>
          </rPr>
          <t>тук се отчитат разходите за СБКО, неотчетени по други позиции на ЕБК</t>
        </r>
      </text>
    </comment>
    <comment ref="D664" authorId="1" shapeId="0" xr:uid="{00000000-0006-0000-0200-00001500000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xr:uid="{00000000-0006-0000-0200-00001600000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xr:uid="{00000000-0006-0000-0200-00001700000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802" authorId="0" shapeId="0" xr:uid="{00000000-0006-0000-0200-00001800000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838" authorId="0" shapeId="0" xr:uid="{00000000-0006-0000-0200-000019000000}">
      <text>
        <r>
          <rPr>
            <sz val="10"/>
            <color indexed="81"/>
            <rFont val="Times New Roman"/>
            <family val="1"/>
            <charset val="204"/>
          </rPr>
          <t xml:space="preserve">използва се от разпоредители с представителства в чужбина 
</t>
        </r>
      </text>
    </comment>
    <comment ref="D842" authorId="0" shapeId="0" xr:uid="{00000000-0006-0000-0200-00001A000000}">
      <text>
        <r>
          <rPr>
            <sz val="10"/>
            <color indexed="81"/>
            <rFont val="Times New Roman"/>
            <family val="1"/>
            <charset val="204"/>
          </rPr>
          <t>тук се отчитат разходите за СБКО, неотчетени по други позиции на ЕБК</t>
        </r>
      </text>
    </comment>
    <comment ref="D843" authorId="1" shapeId="0" xr:uid="{00000000-0006-0000-0200-00001B00000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921" authorId="2" shapeId="0" xr:uid="{00000000-0006-0000-0200-00001C00000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923" authorId="2" shapeId="0" xr:uid="{00000000-0006-0000-0200-00001D00000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Никола Павлов</author>
    <author>DBoyadzhieva</author>
    <author>PKyuchukov</author>
  </authors>
  <commentList>
    <comment ref="L23" authorId="0" shapeId="0" xr:uid="{00000000-0006-0000-0300-00000100000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xr:uid="{00000000-0006-0000-0300-000002000000}">
      <text>
        <r>
          <rPr>
            <sz val="10"/>
            <color indexed="81"/>
            <rFont val="Times New Roman"/>
            <family val="1"/>
            <charset val="204"/>
          </rPr>
          <t xml:space="preserve">използва се от разпоредители с представителства в чужбина 
</t>
        </r>
      </text>
    </comment>
    <comment ref="K63" authorId="0" shapeId="0" xr:uid="{00000000-0006-0000-0300-000003000000}">
      <text>
        <r>
          <rPr>
            <sz val="10"/>
            <color indexed="81"/>
            <rFont val="Times New Roman"/>
            <family val="1"/>
            <charset val="204"/>
          </rPr>
          <t>тук се отчитат разходите за СБКО, неотчетени по други позиции на ЕБК</t>
        </r>
      </text>
    </comment>
    <comment ref="K64" authorId="1" shapeId="0" xr:uid="{00000000-0006-0000-0300-00000400000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xr:uid="{00000000-0006-0000-0300-00000500000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xr:uid="{00000000-0006-0000-0300-00000600000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npavlov</author>
    <author>NPavlov</author>
  </authors>
  <commentList>
    <comment ref="B325" authorId="0" shapeId="0" xr:uid="{00000000-0006-0000-0400-00000100000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xr:uid="{00000000-0006-0000-0400-00000200000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xr:uid="{00000000-0006-0000-0400-00000300000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xr:uid="{00000000-0006-0000-0400-00000400000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xr:uid="{00000000-0006-0000-0400-00000500000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xr:uid="{00000000-0006-0000-0400-00000600000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xr:uid="{00000000-0006-0000-0400-00000700000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xr:uid="{00000000-0006-0000-0400-00000800000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xr:uid="{00000000-0006-0000-0400-00000900000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xr:uid="{00000000-0006-0000-0400-00000A00000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xr:uid="{00000000-0006-0000-0400-00000B00000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xr:uid="{00000000-0006-0000-0400-00000C00000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xr:uid="{00000000-0006-0000-0400-00000D00000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xr:uid="{00000000-0006-0000-0400-00000E00000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<sst xmlns="http://schemas.openxmlformats.org/spreadsheetml/2006/main" count="3479" uniqueCount="2193">
  <si>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</si>
  <si>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</si>
  <si>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</si>
  <si>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</si>
  <si>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</si>
  <si>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</si>
  <si>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</si>
  <si>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</si>
  <si>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</si>
  <si>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</si>
  <si>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</si>
  <si>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</si>
  <si>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</si>
  <si>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</si>
  <si>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</si>
  <si>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</si>
  <si>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</si>
  <si>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</si>
  <si>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</si>
  <si>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</si>
  <si>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</si>
  <si>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</si>
  <si>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</si>
  <si>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</si>
  <si>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</si>
  <si>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</si>
  <si>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</si>
  <si>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</si>
  <si>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</si>
  <si>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</si>
  <si>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</si>
  <si>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</si>
  <si>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</si>
  <si>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</si>
  <si>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</si>
  <si>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</si>
  <si>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</si>
  <si>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</si>
  <si>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</si>
  <si>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</si>
  <si>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</si>
  <si>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</si>
  <si>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</si>
  <si>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</si>
  <si>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</si>
  <si>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</si>
  <si>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</si>
  <si>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</si>
  <si>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</si>
  <si>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</si>
  <si>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</si>
  <si>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</si>
  <si>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</si>
  <si>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</si>
  <si>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</si>
  <si>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</si>
  <si>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</si>
  <si>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</si>
  <si>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</si>
  <si>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</si>
  <si>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</si>
  <si>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</si>
  <si>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</si>
  <si>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</si>
  <si>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</si>
  <si>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</si>
  <si>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</si>
  <si>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</si>
  <si>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</si>
  <si>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</si>
  <si>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</si>
  <si>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</si>
  <si>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</si>
  <si>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</si>
  <si>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</si>
  <si>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</si>
  <si>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</si>
  <si>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</si>
  <si>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</si>
  <si>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</si>
  <si>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</si>
  <si>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</si>
  <si>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</si>
  <si>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</si>
  <si>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</si>
  <si>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</si>
  <si>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</si>
  <si>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</si>
  <si>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</si>
  <si>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</si>
  <si>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</si>
  <si>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</si>
  <si>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</si>
  <si>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</si>
  <si>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</si>
  <si>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</si>
  <si>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</si>
  <si>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</si>
  <si>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</si>
  <si>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</si>
  <si>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</si>
  <si>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</si>
  <si>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</si>
  <si>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</si>
  <si>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</si>
  <si>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</si>
  <si>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</si>
  <si>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</si>
  <si>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</si>
  <si>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</si>
  <si>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</si>
  <si>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</si>
  <si>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</si>
  <si>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</si>
  <si>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</si>
  <si>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</si>
  <si>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</si>
  <si>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</si>
  <si>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</si>
  <si>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</si>
  <si>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</si>
  <si>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</si>
  <si>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</si>
  <si>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</si>
  <si>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</si>
  <si>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</si>
  <si>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</si>
  <si>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</si>
  <si>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</si>
  <si>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</si>
  <si>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</si>
  <si>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</si>
  <si>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</si>
  <si>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</si>
  <si>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</si>
  <si>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</si>
  <si>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</si>
  <si>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</si>
  <si>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</si>
  <si>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</si>
  <si>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</si>
  <si>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</si>
  <si>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</si>
  <si>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</si>
  <si>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</si>
  <si>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</si>
  <si>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</si>
  <si>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</si>
  <si>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</si>
  <si>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</si>
  <si>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</si>
  <si>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</si>
  <si>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</si>
  <si>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</si>
  <si>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</si>
  <si>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</si>
  <si>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</si>
  <si>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</si>
  <si>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</si>
  <si>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</si>
  <si>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</si>
  <si>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</si>
  <si>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</si>
  <si>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</si>
  <si>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</si>
  <si>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</si>
  <si>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</si>
  <si>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</si>
  <si>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</si>
  <si>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</si>
  <si>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</si>
  <si>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</si>
  <si>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</si>
  <si>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</si>
  <si>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</si>
  <si>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</si>
  <si>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</si>
  <si>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</si>
  <si>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</si>
  <si>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</si>
  <si>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</si>
  <si>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</si>
  <si>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</si>
  <si>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</si>
  <si>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</si>
  <si>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</si>
  <si>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</si>
  <si>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</si>
  <si>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</si>
  <si>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</si>
  <si>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</si>
  <si>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</si>
  <si>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</si>
  <si>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</si>
  <si>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</si>
  <si>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</si>
  <si>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</si>
  <si>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</si>
  <si>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</si>
  <si>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</si>
  <si>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</si>
  <si>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</si>
  <si>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</si>
  <si>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</si>
  <si>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</si>
  <si>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</si>
  <si>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</si>
  <si>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</si>
  <si>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</si>
  <si>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</si>
  <si>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</si>
  <si>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</si>
  <si>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</si>
  <si>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</si>
  <si>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</si>
  <si>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</si>
  <si>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</si>
  <si>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</si>
  <si>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</si>
  <si>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</si>
  <si>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</si>
  <si>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</si>
  <si>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</si>
  <si>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</si>
  <si>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</si>
  <si>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</si>
  <si>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</si>
  <si>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</si>
  <si>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</si>
  <si>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</si>
  <si>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</si>
  <si>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</si>
  <si>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</si>
  <si>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</si>
  <si>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</si>
  <si>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</si>
  <si>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</si>
  <si>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</si>
  <si>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</si>
  <si>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</si>
  <si>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</si>
  <si>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</si>
  <si>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</si>
  <si>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</si>
  <si>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</si>
  <si>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</si>
  <si>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</si>
  <si>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</si>
  <si>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</si>
  <si>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</si>
  <si>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</si>
  <si>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</si>
  <si>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</si>
  <si>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</si>
  <si>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</si>
  <si>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</si>
  <si>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</si>
  <si>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</si>
  <si>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</si>
  <si>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</si>
  <si>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</si>
  <si>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</si>
  <si>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</si>
  <si>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</si>
  <si>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</si>
  <si>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</si>
  <si>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</si>
  <si>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</si>
  <si>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</si>
  <si>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</si>
  <si>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</si>
  <si>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</si>
  <si>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</si>
  <si>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</si>
  <si>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</si>
  <si>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</si>
  <si>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</si>
  <si>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</si>
  <si>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</si>
  <si>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</si>
  <si>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</si>
  <si>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</si>
  <si>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</si>
  <si>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</si>
  <si>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</si>
  <si>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</si>
  <si>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</si>
  <si>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</si>
  <si>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</si>
  <si>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</si>
  <si>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</si>
  <si>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</si>
  <si>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</si>
  <si>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</si>
  <si>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</si>
  <si>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</si>
  <si>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</si>
  <si>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</si>
  <si>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</si>
  <si>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</si>
  <si>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</si>
  <si>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</si>
  <si>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</si>
  <si>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</si>
  <si>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</si>
  <si>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</si>
  <si>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</si>
  <si>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</si>
  <si>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</si>
  <si>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</si>
  <si>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</si>
  <si>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</si>
  <si>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</si>
  <si>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</si>
  <si>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</si>
  <si>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</si>
  <si>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</si>
  <si>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</si>
  <si>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</si>
  <si>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</si>
  <si>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</si>
  <si>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</si>
  <si>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</si>
  <si>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</si>
  <si>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</si>
  <si>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</si>
  <si>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</si>
  <si>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</si>
  <si>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</si>
  <si>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</si>
  <si>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c</t>
  </si>
  <si>
    <t>d</t>
  </si>
  <si>
    <t>e</t>
  </si>
  <si>
    <t>f</t>
  </si>
  <si>
    <t>(1)</t>
  </si>
  <si>
    <t>(2)</t>
  </si>
  <si>
    <t>§§ 01 - 48</t>
  </si>
  <si>
    <t xml:space="preserve">§§ 46 - 48  </t>
  </si>
  <si>
    <t>III. Трансфери</t>
  </si>
  <si>
    <t xml:space="preserve">1. Трансфери от/за ЦБ за/от други бюджети </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</si>
  <si>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</si>
  <si>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</si>
  <si>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</si>
  <si>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</si>
  <si>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</si>
  <si>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</si>
  <si>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</si>
  <si>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</si>
  <si>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</si>
  <si>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</si>
  <si>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</si>
  <si>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</si>
  <si>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</si>
  <si>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</si>
  <si>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</si>
  <si>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</si>
  <si>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</si>
  <si>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</si>
  <si>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</si>
  <si>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</si>
  <si>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</si>
  <si>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</si>
  <si>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</si>
  <si>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</si>
  <si>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</si>
  <si>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</si>
  <si>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</si>
  <si>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</si>
  <si>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</si>
  <si>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</si>
  <si>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</si>
  <si>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</si>
  <si>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</si>
  <si>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</si>
  <si>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</si>
  <si>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</si>
  <si>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</si>
  <si>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</si>
  <si>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</si>
  <si>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</si>
  <si>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</si>
  <si>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</si>
  <si>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</si>
  <si>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</si>
  <si>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</si>
  <si>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</si>
  <si>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</si>
  <si>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</si>
  <si>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</si>
  <si>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</si>
  <si>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</si>
  <si>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</si>
  <si>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</si>
  <si>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</si>
  <si>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</si>
  <si>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</si>
  <si>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</si>
  <si>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</si>
  <si>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</si>
  <si>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</si>
  <si>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</si>
  <si>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</si>
  <si>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</si>
  <si>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</si>
  <si>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</si>
  <si>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</si>
  <si>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</si>
  <si>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</si>
  <si>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</si>
  <si>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</si>
  <si>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</si>
  <si>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</si>
  <si>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</si>
  <si>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</si>
  <si>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</si>
  <si>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</si>
  <si>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</si>
  <si>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</si>
  <si>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</si>
  <si>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</si>
  <si>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</si>
  <si>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</si>
  <si>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</si>
  <si>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</si>
  <si>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</si>
  <si>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</si>
  <si>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</si>
  <si>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</si>
  <si>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</si>
  <si>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</si>
  <si>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</si>
  <si>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</si>
  <si>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</si>
  <si>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</si>
  <si>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</si>
  <si>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</si>
  <si>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</si>
  <si>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</si>
  <si>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</si>
  <si>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</si>
  <si>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</si>
  <si>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</si>
  <si>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</si>
  <si>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</si>
  <si>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</si>
  <si>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</si>
  <si>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</si>
  <si>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</si>
  <si>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</si>
  <si>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</si>
  <si>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</si>
  <si>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</si>
  <si>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</si>
  <si>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</si>
  <si>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</si>
  <si>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</si>
  <si>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</si>
  <si>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</si>
  <si>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</si>
  <si>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</si>
  <si>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</si>
  <si>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</si>
  <si>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</si>
  <si>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</si>
  <si>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</si>
  <si>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</si>
  <si>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</si>
  <si>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</si>
  <si>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</si>
  <si>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</si>
  <si>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</si>
  <si>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</si>
  <si>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</si>
  <si>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</si>
  <si>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</si>
  <si>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</si>
  <si>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</si>
  <si>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</si>
  <si>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</si>
  <si>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</si>
  <si>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</si>
  <si>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</si>
  <si>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</si>
  <si>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</si>
  <si>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</si>
  <si>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</si>
  <si>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</si>
  <si>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</si>
  <si>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</si>
  <si>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</si>
  <si>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</si>
  <si>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</si>
  <si>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</si>
  <si>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</si>
  <si>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</si>
  <si>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</si>
  <si>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</si>
  <si>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</si>
  <si>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</si>
  <si>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</si>
  <si>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</si>
  <si>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</si>
  <si>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</si>
  <si>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</si>
  <si>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</si>
  <si>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</si>
  <si>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</si>
  <si>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</si>
  <si>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</si>
  <si>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</si>
  <si>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</si>
  <si>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</si>
  <si>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</si>
  <si>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</si>
  <si>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</si>
  <si>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</si>
  <si>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</si>
  <si>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</si>
  <si>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</si>
  <si>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</si>
  <si>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</si>
  <si>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</si>
  <si>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</si>
  <si>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</si>
  <si>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</si>
  <si>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</si>
  <si>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</si>
  <si>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</si>
  <si>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</si>
  <si>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</si>
  <si>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</si>
  <si>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</si>
  <si>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</si>
  <si>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</si>
  <si>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</si>
  <si>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</si>
  <si>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</si>
  <si>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</si>
  <si>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</si>
  <si>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</si>
  <si>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</si>
  <si>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</si>
  <si>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</si>
  <si>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</si>
  <si>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</si>
  <si>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</si>
  <si>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</si>
  <si>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</si>
  <si>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</si>
  <si>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</si>
  <si>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</si>
  <si>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</si>
  <si>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</si>
  <si>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</si>
  <si>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</si>
  <si>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</si>
  <si>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</si>
  <si>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</si>
  <si>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</si>
  <si>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</si>
  <si>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</si>
  <si>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</si>
  <si>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</si>
  <si>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</si>
  <si>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</si>
  <si>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</si>
  <si>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</si>
  <si>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</si>
  <si>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</si>
  <si>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</si>
  <si>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</si>
  <si>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</si>
  <si>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</si>
  <si>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</si>
  <si>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</si>
  <si>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</si>
  <si>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</si>
  <si>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</si>
  <si>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</si>
  <si>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</si>
  <si>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</si>
  <si>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</si>
  <si>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</si>
  <si>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</si>
  <si>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</si>
  <si>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</si>
  <si>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</si>
  <si>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</si>
  <si>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</si>
  <si>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</si>
  <si>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</si>
  <si>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</si>
  <si>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</si>
  <si>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</si>
  <si>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</si>
  <si>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</si>
  <si>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</si>
  <si>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</si>
  <si>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</si>
  <si>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</si>
  <si>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</si>
  <si>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</si>
  <si>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</si>
  <si>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</si>
  <si>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</si>
  <si>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</si>
  <si>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</si>
  <si>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</si>
  <si>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</si>
  <si>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</si>
  <si>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 xml:space="preserve">преводи </t>
    </r>
    <r>
      <rPr>
        <b/>
        <i/>
        <sz val="12"/>
        <rFont val="Times New Roman CYR"/>
        <family val="1"/>
        <charset val="204"/>
      </rPr>
      <t>в процес на сетълмент (-/+)</t>
    </r>
  </si>
  <si>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</si>
  <si>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</si>
  <si>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</si>
  <si>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</si>
  <si>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</si>
  <si>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</si>
  <si>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</si>
  <si>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</si>
  <si>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</si>
  <si>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</si>
  <si>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</si>
  <si>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</si>
  <si>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</si>
  <si>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</si>
  <si>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</si>
  <si>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</si>
  <si>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</si>
  <si>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</si>
  <si>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</si>
  <si>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</si>
  <si>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</si>
  <si>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</si>
  <si>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</si>
  <si>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</si>
  <si>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</si>
  <si>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</si>
  <si>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</si>
  <si>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</si>
  <si>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</si>
  <si>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</si>
  <si>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</si>
  <si>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</si>
  <si>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</si>
  <si>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</si>
  <si>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</si>
  <si>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</si>
  <si>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</si>
  <si>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</si>
  <si>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</si>
  <si>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</si>
  <si>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</si>
  <si>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</si>
  <si>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</si>
  <si>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</si>
  <si>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</si>
  <si>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</si>
  <si>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</si>
  <si>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</si>
  <si>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</si>
  <si>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</si>
  <si>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</si>
  <si>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</si>
  <si>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</si>
  <si>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</si>
  <si>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</si>
  <si>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</si>
  <si>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</si>
  <si>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</si>
  <si>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</si>
  <si>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</si>
  <si>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</si>
  <si>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</si>
  <si>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</si>
  <si>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</si>
  <si>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</si>
  <si>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</si>
  <si>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</si>
  <si>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</si>
  <si>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</si>
  <si>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</si>
  <si>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</si>
  <si>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</si>
  <si>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</si>
  <si>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</si>
  <si>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</si>
  <si>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</si>
  <si>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</si>
  <si>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</si>
  <si>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</si>
  <si>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</si>
  <si>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</si>
  <si>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</si>
  <si>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</si>
  <si>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</si>
  <si>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</si>
  <si>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</si>
  <si>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</si>
  <si>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</si>
  <si>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</si>
  <si>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</si>
  <si>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</si>
  <si>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</si>
  <si>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</si>
  <si>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</si>
  <si>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</si>
  <si>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</si>
  <si>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Уточнен план</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</si>
  <si>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</si>
  <si>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</si>
  <si>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</si>
  <si>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</si>
  <si>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</si>
  <si>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</si>
  <si>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</si>
  <si>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</si>
  <si>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</si>
  <si>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</si>
  <si>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</si>
  <si>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</si>
  <si>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</si>
  <si>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</si>
  <si>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</si>
  <si>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</si>
  <si>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</si>
  <si>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</si>
  <si>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</si>
  <si>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</si>
  <si>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</si>
  <si>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</si>
  <si>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</si>
  <si>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</si>
  <si>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</si>
  <si>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</si>
  <si>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</si>
  <si>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</si>
  <si>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</si>
  <si>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</si>
  <si>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</si>
  <si>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</si>
  <si>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</si>
  <si>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</si>
  <si>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</si>
  <si>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</si>
  <si>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</si>
  <si>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</si>
  <si>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</si>
  <si>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</si>
  <si>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</si>
  <si>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</si>
  <si>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</si>
  <si>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</si>
  <si>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</si>
  <si>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</si>
  <si>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</si>
  <si>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</si>
  <si>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</si>
  <si>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</si>
  <si>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</si>
  <si>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</si>
  <si>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</si>
  <si>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</si>
  <si>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</si>
  <si>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</si>
  <si>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</si>
  <si>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</si>
  <si>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</si>
  <si>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</si>
  <si>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</si>
  <si>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</si>
  <si>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</si>
  <si>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</si>
  <si>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</si>
  <si>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</si>
  <si>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</si>
  <si>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</si>
  <si>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</si>
  <si>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</si>
  <si>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</si>
  <si>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</si>
  <si>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</si>
  <si>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</si>
  <si>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</si>
  <si>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</si>
  <si>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</si>
  <si>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</si>
  <si>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</si>
  <si>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</si>
  <si>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</si>
  <si>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</si>
  <si>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</si>
  <si>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</si>
  <si>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</si>
  <si>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</si>
  <si>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</si>
  <si>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</si>
  <si>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</si>
  <si>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</si>
  <si>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</si>
  <si>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</si>
  <si>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</si>
  <si>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</si>
  <si>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</si>
  <si>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</si>
  <si>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</si>
  <si>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</si>
  <si>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</si>
  <si>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</si>
  <si>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</si>
  <si>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</si>
  <si>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</si>
  <si>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</si>
  <si>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</si>
  <si>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</si>
  <si>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</si>
  <si>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</si>
  <si>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</si>
  <si>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</si>
  <si>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</si>
  <si>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</si>
  <si>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</si>
  <si>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</si>
  <si>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</si>
  <si>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</si>
  <si>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</si>
  <si>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</si>
  <si>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</si>
  <si>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</si>
  <si>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</si>
  <si>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</si>
  <si>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</si>
  <si>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</si>
  <si>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</si>
  <si>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</si>
  <si>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</si>
  <si>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</si>
  <si>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</si>
  <si>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</si>
  <si>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</si>
  <si>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</si>
  <si>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</si>
  <si>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</si>
  <si>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</si>
  <si>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</si>
  <si>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</si>
  <si>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</si>
  <si>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</si>
  <si>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</si>
  <si>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</si>
  <si>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</si>
  <si>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</si>
  <si>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</si>
  <si>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</si>
  <si>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</si>
  <si>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</si>
  <si>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</si>
  <si>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</si>
  <si>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</si>
  <si>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</si>
  <si>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</si>
  <si>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</si>
  <si>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</si>
  <si>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</si>
  <si>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</si>
  <si>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</si>
  <si>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</si>
  <si>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</si>
  <si>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</si>
  <si>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</si>
  <si>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</si>
  <si>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</si>
  <si>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</si>
  <si>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</si>
  <si>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</si>
  <si>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</si>
  <si>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</si>
  <si>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</si>
  <si>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</si>
  <si>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</si>
  <si>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</si>
  <si>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</si>
  <si>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</si>
  <si>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</si>
  <si>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</si>
  <si>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</si>
  <si>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</si>
  <si>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</si>
  <si>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</si>
  <si>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</si>
  <si>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</si>
  <si>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</si>
  <si>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</si>
  <si>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</si>
  <si>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</si>
  <si>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</si>
  <si>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</si>
  <si>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</si>
  <si>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</si>
  <si>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</si>
  <si>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</si>
  <si>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</si>
  <si>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</si>
  <si>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</si>
  <si>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</si>
  <si>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</si>
  <si>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</si>
  <si>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</si>
  <si>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</si>
  <si>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</si>
  <si>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</si>
  <si>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</si>
  <si>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</si>
  <si>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</si>
  <si>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</si>
  <si>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</si>
  <si>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</si>
  <si>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</si>
  <si>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</si>
  <si>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</si>
  <si>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</si>
  <si>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</si>
  <si>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</si>
  <si>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</si>
  <si>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</si>
  <si>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</si>
  <si>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</si>
  <si>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</si>
  <si>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</si>
  <si>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</si>
  <si>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</si>
  <si>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</si>
  <si>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</si>
  <si>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</si>
  <si>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</si>
  <si>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</si>
  <si>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</si>
  <si>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</si>
  <si>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</si>
  <si>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</si>
  <si>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</si>
  <si>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</si>
  <si>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</si>
  <si>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</si>
  <si>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</si>
  <si>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</si>
  <si>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</si>
  <si>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</si>
  <si>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</si>
  <si>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</si>
  <si>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</si>
  <si>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</si>
  <si>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</si>
  <si>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</si>
  <si>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</si>
  <si>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</si>
  <si>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</si>
  <si>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</si>
  <si>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</si>
  <si>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</si>
  <si>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</si>
  <si>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</si>
  <si>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</si>
  <si>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</si>
  <si>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</si>
  <si>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</si>
  <si>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</si>
  <si>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</si>
  <si>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</si>
  <si>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</si>
  <si>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</si>
  <si>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</si>
  <si>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</si>
  <si>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</si>
  <si>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</si>
  <si>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</si>
  <si>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</si>
  <si>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</si>
  <si>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</si>
  <si>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</si>
  <si>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</si>
  <si>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</si>
  <si>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</si>
  <si>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</si>
  <si>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</si>
  <si>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</si>
  <si>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</si>
  <si>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</si>
  <si>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</si>
  <si>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</si>
  <si>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</si>
  <si>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</si>
  <si>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</si>
  <si>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</si>
  <si>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</si>
  <si>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</si>
  <si>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</si>
  <si>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</si>
  <si>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</si>
  <si>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</si>
  <si>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</si>
  <si>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</si>
  <si>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</si>
  <si>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</si>
  <si>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</si>
  <si>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</si>
  <si>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</si>
  <si>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</si>
  <si>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</si>
  <si>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</si>
  <si>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</si>
  <si>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</si>
  <si>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</si>
  <si>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</si>
  <si>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</si>
  <si>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</si>
  <si>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</si>
  <si>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</si>
  <si>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</si>
  <si>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</si>
  <si>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</si>
  <si>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</si>
  <si>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</si>
  <si>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</si>
  <si>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</si>
  <si>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</si>
  <si>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</si>
  <si>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</si>
  <si>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</si>
  <si>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</si>
  <si>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</si>
  <si>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</si>
  <si>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</si>
  <si>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</si>
  <si>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</si>
  <si>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</si>
  <si>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</si>
  <si>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</si>
  <si>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</si>
  <si>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</si>
  <si>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</si>
  <si>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</si>
  <si>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</si>
  <si>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</si>
  <si>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</si>
  <si>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</si>
  <si>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</si>
  <si>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</si>
  <si>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</si>
  <si>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</si>
  <si>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</si>
  <si>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</si>
  <si>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</si>
  <si>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</si>
  <si>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</si>
  <si>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</si>
  <si>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</si>
  <si>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</si>
  <si>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</si>
  <si>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</si>
  <si>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</si>
  <si>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</si>
  <si>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</si>
  <si>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</si>
  <si>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</si>
  <si>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</si>
  <si>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</si>
  <si>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</si>
  <si>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</si>
  <si>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</si>
  <si>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</si>
  <si>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</si>
  <si>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</si>
  <si>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</si>
  <si>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</si>
  <si>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</si>
  <si>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</si>
  <si>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</si>
  <si>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</si>
  <si>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</si>
  <si>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</si>
  <si>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</si>
  <si>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</si>
  <si>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</si>
  <si>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</si>
  <si>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</si>
  <si>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</si>
  <si>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</si>
  <si>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</si>
  <si>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</si>
  <si>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</si>
  <si>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</si>
  <si>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</si>
  <si>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</si>
  <si>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</si>
  <si>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</si>
  <si>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</si>
  <si>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</si>
  <si>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</si>
  <si>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</si>
  <si>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</si>
  <si>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</si>
  <si>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</si>
  <si>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</si>
  <si>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</si>
  <si>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</si>
  <si>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</si>
  <si>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</si>
  <si>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</si>
  <si>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</si>
  <si>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</si>
  <si>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</si>
  <si>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</si>
  <si>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</si>
  <si>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</si>
  <si>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</si>
  <si>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</si>
  <si>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</si>
  <si>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</si>
  <si>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</si>
  <si>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</si>
  <si>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</si>
  <si>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</si>
  <si>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</si>
  <si>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</si>
  <si>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</si>
  <si>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</si>
  <si>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</si>
  <si>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</si>
  <si>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</si>
  <si>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</si>
  <si>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</si>
  <si>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</si>
  <si>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</si>
  <si>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</si>
  <si>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</si>
  <si>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</si>
  <si>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</si>
  <si>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</si>
  <si>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</si>
  <si>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</si>
  <si>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</si>
  <si>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</si>
  <si>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</si>
  <si>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</si>
  <si>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Получени/предоставени временни безлихвени заеми от/за ЦБ (нето)</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</si>
  <si>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</si>
  <si>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</si>
  <si>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</si>
  <si>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</si>
  <si>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</si>
  <si>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</si>
  <si>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</si>
  <si>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</si>
  <si>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</si>
  <si>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</si>
  <si>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</si>
  <si>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</si>
  <si>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</si>
  <si>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</si>
  <si>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</si>
  <si>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</si>
  <si>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</si>
  <si>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</si>
  <si>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</si>
  <si>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</si>
  <si>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</si>
  <si>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</si>
  <si>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</si>
  <si>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</si>
  <si>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</si>
  <si>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</si>
  <si>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</si>
  <si>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</si>
  <si>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</si>
  <si>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</si>
  <si>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</si>
  <si>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</si>
  <si>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</si>
  <si>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</si>
  <si>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</si>
  <si>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</si>
  <si>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</si>
  <si>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</si>
  <si>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</si>
  <si>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(6)</t>
  </si>
  <si>
    <t>приходи от други вноски</t>
  </si>
  <si>
    <t xml:space="preserve"> 0 5  ¦</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</si>
  <si>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</si>
  <si>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</si>
  <si>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</si>
  <si>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</si>
  <si>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</si>
  <si>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</si>
  <si>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</si>
  <si>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t xml:space="preserve">       код по ЕБК:</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</si>
  <si>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</si>
  <si>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</si>
  <si>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</si>
  <si>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</si>
  <si>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</si>
  <si>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</si>
  <si>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</si>
  <si>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</si>
  <si>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</si>
  <si>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</si>
  <si>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</si>
  <si>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</si>
  <si>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</si>
  <si>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</si>
  <si>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</si>
  <si>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</si>
  <si>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</si>
  <si>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</si>
  <si>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</si>
  <si>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</si>
  <si>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</si>
  <si>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</si>
  <si>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</si>
  <si>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</si>
  <si>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</si>
  <si>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</si>
  <si>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</si>
  <si>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</si>
  <si>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</si>
  <si>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</si>
  <si>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</si>
  <si>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</si>
  <si>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</si>
  <si>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</si>
  <si>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</si>
  <si>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</si>
  <si>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</si>
  <si>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</si>
  <si>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</si>
  <si>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</si>
  <si>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</si>
  <si>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</si>
  <si>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</si>
  <si>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</si>
  <si>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</si>
  <si>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</si>
  <si>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</si>
  <si>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</si>
  <si>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</si>
  <si>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</si>
  <si>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</si>
  <si>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</si>
  <si>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</si>
  <si>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</si>
  <si>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</si>
  <si>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</si>
  <si>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</si>
  <si>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</si>
  <si>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</si>
  <si>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</si>
  <si>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</si>
  <si>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</si>
  <si>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</si>
  <si>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</si>
  <si>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</si>
  <si>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</si>
  <si>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</si>
  <si>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</si>
  <si>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</si>
  <si>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</si>
  <si>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</si>
  <si>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</si>
  <si>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</si>
  <si>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</si>
  <si>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</si>
  <si>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</si>
  <si>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</si>
  <si>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</si>
  <si>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</si>
  <si>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</si>
  <si>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</si>
  <si>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</si>
  <si>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</si>
  <si>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</si>
  <si>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</si>
  <si>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</si>
  <si>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</si>
  <si>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</si>
  <si>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</si>
  <si>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</si>
  <si>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</si>
  <si>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</si>
  <si>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</si>
  <si>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</si>
  <si>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П О К А З А Т Е Л И</t>
  </si>
  <si>
    <t>ИЗГОТВИЛ:</t>
  </si>
  <si>
    <t>§§ от ЕБК, които се включват в съответния показател</t>
  </si>
  <si>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</si>
  <si>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</si>
  <si>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</si>
  <si>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</si>
  <si>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</si>
  <si>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</si>
  <si>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</si>
  <si>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</si>
  <si>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</si>
  <si>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</si>
  <si>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</si>
  <si>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</si>
  <si>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</si>
  <si>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</si>
  <si>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</si>
  <si>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</si>
  <si>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</si>
  <si>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</si>
  <si>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</si>
  <si>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</si>
  <si>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</si>
  <si>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</si>
  <si>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</si>
  <si>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</si>
  <si>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</si>
  <si>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</si>
  <si>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</si>
  <si>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</si>
  <si>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</si>
  <si>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</si>
  <si>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</si>
  <si>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</si>
  <si>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</si>
  <si>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</si>
  <si>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</si>
  <si>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</si>
  <si>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</si>
  <si>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</si>
  <si>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</si>
  <si>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</si>
  <si>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</si>
  <si>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</si>
  <si>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</si>
  <si>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</si>
  <si>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</si>
  <si>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</si>
  <si>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</si>
  <si>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</si>
  <si>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</si>
  <si>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</si>
  <si>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</si>
  <si>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</si>
  <si>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</si>
  <si>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</si>
  <si>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</si>
  <si>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</si>
  <si>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</si>
  <si>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</si>
  <si>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</si>
  <si>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</si>
  <si>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</si>
  <si>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</si>
  <si>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</si>
  <si>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</si>
  <si>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</si>
  <si>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</si>
  <si>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</si>
  <si>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</si>
  <si>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</si>
  <si>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</si>
  <si>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</si>
  <si>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</si>
  <si>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</si>
  <si>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</si>
  <si>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</si>
  <si>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</si>
  <si>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</si>
  <si>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</si>
  <si>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</si>
  <si>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</si>
  <si>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</si>
  <si>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</si>
  <si>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</si>
  <si>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</si>
  <si>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</si>
  <si>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</si>
  <si>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</si>
  <si>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</si>
  <si>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</si>
  <si>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</si>
  <si>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</si>
  <si>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</si>
  <si>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</si>
  <si>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</si>
  <si>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</si>
  <si>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</si>
  <si>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</si>
  <si>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</si>
  <si>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</si>
  <si>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</si>
  <si>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</si>
  <si>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</si>
  <si>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</si>
  <si>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</si>
  <si>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</si>
  <si>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</si>
  <si>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</si>
  <si>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</si>
  <si>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</si>
  <si>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</si>
  <si>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</si>
  <si>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</si>
  <si>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</si>
  <si>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</si>
  <si>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</si>
  <si>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</si>
  <si>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</si>
  <si>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</si>
  <si>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</si>
  <si>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</si>
  <si>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</si>
  <si>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</si>
  <si>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</si>
  <si>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</si>
  <si>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</si>
  <si>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</si>
  <si>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</si>
  <si>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</si>
  <si>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</si>
  <si>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</si>
  <si>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</si>
  <si>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</si>
  <si>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</si>
  <si>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</si>
  <si>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</si>
  <si>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</si>
  <si>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</si>
  <si>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</si>
  <si>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</si>
  <si>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</si>
  <si>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</si>
  <si>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</si>
  <si>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</si>
  <si>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</si>
  <si>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</si>
  <si>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</si>
  <si>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</si>
  <si>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</si>
  <si>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</si>
  <si>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</si>
  <si>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</si>
  <si>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</si>
  <si>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</si>
  <si>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</si>
  <si>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</si>
  <si>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</si>
  <si>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</si>
  <si>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</si>
  <si>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</si>
  <si>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</si>
  <si>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</si>
  <si>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</si>
  <si>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</si>
  <si>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</si>
  <si>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</si>
  <si>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</si>
  <si>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</si>
  <si>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</si>
  <si>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</si>
  <si>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</si>
  <si>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</si>
  <si>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</si>
  <si>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</si>
  <si>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</si>
  <si>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</si>
  <si>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</si>
  <si>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</si>
  <si>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</si>
  <si>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</si>
  <si>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</si>
  <si>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</si>
  <si>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</si>
  <si>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</si>
  <si>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</si>
  <si>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</si>
  <si>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</si>
  <si>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</si>
  <si>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</si>
  <si>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</si>
  <si>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</si>
  <si>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</si>
  <si>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И. ИЗМЕНЕНИЕ НА ПАРИЧНИТЕ СРЕДСТВА</t>
  </si>
  <si>
    <t xml:space="preserve"> 1. Наличности на парични средства в началото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</si>
  <si>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</si>
  <si>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</si>
  <si>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</si>
  <si>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</si>
  <si>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</si>
  <si>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</si>
  <si>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</si>
  <si>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</si>
  <si>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</si>
  <si>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</si>
  <si>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</si>
  <si>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</si>
  <si>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</si>
  <si>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</si>
  <si>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</si>
  <si>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</si>
  <si>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</si>
  <si>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</si>
  <si>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</si>
  <si>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</si>
  <si>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</si>
  <si>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</si>
  <si>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</si>
  <si>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</si>
  <si>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</si>
  <si>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</si>
  <si>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</si>
  <si>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</si>
  <si>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</si>
  <si>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</si>
  <si>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</si>
  <si>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</si>
  <si>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</si>
  <si>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</si>
  <si>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</si>
  <si>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</si>
  <si>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</si>
  <si>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</si>
  <si>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</si>
  <si>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</si>
  <si>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</si>
  <si>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</si>
  <si>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</si>
  <si>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</si>
  <si>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</si>
  <si>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</si>
  <si>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</si>
  <si>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</si>
  <si>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</si>
  <si>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</si>
  <si>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</si>
  <si>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</si>
  <si>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</si>
  <si>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</si>
  <si>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</si>
  <si>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</si>
  <si>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</si>
  <si>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</si>
  <si>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</si>
  <si>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</si>
  <si>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</si>
  <si>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</si>
  <si>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</si>
  <si>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</si>
  <si>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</si>
  <si>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</si>
  <si>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</si>
  <si>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</si>
  <si>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</si>
  <si>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</si>
  <si>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</si>
  <si>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</si>
  <si>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</si>
  <si>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</si>
  <si>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</si>
  <si>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</si>
  <si>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</si>
  <si>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</si>
  <si>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</si>
  <si>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</si>
  <si>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</si>
  <si>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</si>
  <si>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</si>
  <si>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</si>
  <si>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</si>
  <si>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</si>
  <si>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</si>
  <si>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</si>
  <si>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</si>
  <si>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</si>
  <si>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</si>
  <si>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</si>
  <si>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</si>
  <si>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</si>
  <si>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</si>
  <si>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</si>
  <si>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</si>
  <si>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</si>
  <si>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</si>
  <si>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</si>
  <si>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</si>
  <si>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</si>
  <si>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</si>
  <si>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</si>
  <si>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</si>
  <si>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</si>
  <si>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</si>
  <si>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</si>
  <si>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</si>
  <si>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</si>
  <si>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</si>
  <si>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</si>
  <si>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</si>
  <si>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</si>
  <si>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</si>
  <si>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</si>
  <si>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</si>
  <si>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</si>
  <si>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</si>
  <si>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</si>
  <si>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</si>
  <si>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</si>
  <si>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</si>
  <si>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</si>
  <si>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</si>
  <si>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</si>
  <si>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</si>
  <si>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</si>
  <si>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</si>
  <si>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</si>
  <si>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</si>
  <si>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</si>
  <si>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</si>
  <si>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</si>
  <si>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</si>
  <si>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</si>
  <si>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</si>
  <si>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</si>
  <si>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</si>
  <si>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</si>
  <si>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</si>
  <si>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</si>
  <si>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</si>
  <si>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</si>
  <si>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</si>
  <si>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</si>
  <si>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</si>
  <si>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</si>
  <si>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</si>
  <si>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</si>
  <si>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</si>
  <si>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</si>
  <si>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</si>
  <si>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</si>
  <si>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</si>
  <si>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</si>
  <si>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</si>
  <si>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</si>
  <si>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</si>
  <si>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</si>
  <si>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</si>
  <si>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</si>
  <si>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</si>
  <si>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</si>
  <si>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</si>
  <si>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</si>
  <si>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</si>
  <si>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</si>
  <si>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</si>
  <si>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</si>
  <si>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</si>
  <si>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</si>
  <si>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</si>
  <si>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</si>
  <si>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</si>
  <si>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</si>
  <si>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</si>
  <si>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</si>
  <si>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</si>
  <si>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</si>
  <si>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</si>
  <si>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</si>
  <si>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</si>
  <si>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</si>
  <si>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</si>
  <si>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</si>
  <si>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</si>
  <si>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</si>
  <si>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</si>
  <si>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</si>
  <si>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</si>
  <si>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</si>
  <si>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</si>
  <si>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</si>
  <si>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</si>
  <si>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</si>
  <si>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</si>
  <si>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</si>
  <si>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</si>
  <si>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</si>
  <si>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</si>
  <si>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</si>
  <si>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</si>
  <si>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</si>
  <si>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</si>
  <si>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</si>
  <si>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</si>
  <si>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</si>
  <si>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</si>
  <si>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</si>
  <si>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</si>
  <si>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</si>
  <si>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</si>
  <si>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</si>
  <si>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</si>
  <si>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</si>
  <si>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</si>
  <si>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</si>
  <si>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</si>
  <si>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</si>
  <si>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</si>
  <si>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</si>
  <si>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</si>
  <si>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</si>
  <si>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</si>
  <si>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</si>
  <si>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</si>
  <si>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</si>
  <si>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</si>
  <si>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</si>
  <si>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</si>
  <si>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</si>
  <si>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</si>
  <si>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</si>
  <si>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</si>
  <si>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</si>
  <si>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</si>
  <si>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</si>
  <si>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</si>
  <si>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</si>
  <si>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</si>
  <si>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</si>
  <si>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</si>
  <si>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</si>
  <si>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</si>
  <si>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</si>
  <si>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</si>
  <si>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</si>
  <si>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</si>
  <si>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</si>
  <si>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</si>
  <si>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</si>
  <si>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</si>
  <si>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</si>
  <si>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</si>
  <si>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</si>
  <si>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</si>
  <si>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</si>
  <si>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</si>
  <si>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</si>
  <si>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</si>
  <si>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</si>
  <si>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</si>
  <si>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</si>
  <si>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</si>
  <si>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</si>
  <si>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</si>
  <si>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</si>
  <si>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</si>
  <si>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</si>
  <si>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</si>
  <si>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</si>
  <si>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</si>
  <si>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</si>
  <si>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</si>
  <si>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</si>
  <si>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</si>
  <si>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</si>
  <si>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</si>
  <si>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</si>
  <si>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</si>
  <si>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</si>
  <si>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</si>
  <si>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</si>
  <si>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</si>
  <si>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</si>
  <si>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</si>
  <si>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</si>
  <si>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</si>
  <si>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</si>
  <si>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</si>
  <si>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</si>
  <si>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</si>
  <si>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</si>
  <si>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</si>
  <si>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</si>
  <si>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</si>
  <si>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</si>
  <si>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</si>
  <si>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</si>
  <si>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</si>
  <si>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</si>
  <si>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</si>
  <si>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</si>
  <si>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</si>
  <si>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</si>
  <si>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</si>
  <si>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</si>
  <si>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</si>
  <si>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</si>
  <si>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</si>
  <si>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</si>
  <si>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</si>
  <si>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</si>
  <si>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</si>
  <si>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</si>
  <si>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</si>
  <si>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</si>
  <si>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</si>
  <si>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</si>
  <si>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</si>
  <si>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</si>
  <si>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</si>
  <si>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</si>
  <si>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</si>
  <si>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</si>
  <si>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</si>
  <si>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</si>
  <si>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</si>
  <si>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</si>
  <si>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</si>
  <si>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</si>
  <si>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</si>
  <si>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</si>
  <si>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</si>
  <si>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</si>
  <si>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</si>
  <si>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</si>
  <si>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</si>
  <si>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</si>
  <si>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</si>
  <si>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</si>
  <si>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</si>
  <si>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</si>
  <si>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</si>
  <si>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</si>
  <si>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</si>
  <si>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</si>
  <si>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</si>
  <si>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</si>
  <si>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</si>
  <si>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</si>
  <si>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</si>
  <si>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</si>
  <si>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</si>
  <si>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</si>
  <si>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</si>
  <si>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</si>
  <si>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</si>
  <si>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</si>
  <si>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</si>
  <si>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</si>
  <si>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</si>
  <si>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</si>
  <si>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</si>
  <si>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</si>
  <si>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</si>
  <si>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</si>
  <si>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</si>
  <si>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</si>
  <si>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</si>
  <si>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</si>
  <si>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</si>
  <si>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</si>
  <si>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</si>
  <si>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</si>
  <si>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</si>
  <si>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</si>
  <si>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</si>
  <si>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</si>
  <si>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</si>
  <si>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</si>
  <si>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</si>
  <si>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</si>
  <si>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</si>
  <si>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</si>
  <si>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</si>
  <si>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</si>
  <si>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</si>
  <si>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</si>
  <si>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</si>
  <si>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</si>
  <si>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</si>
  <si>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</si>
  <si>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</si>
  <si>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</si>
  <si>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</si>
  <si>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</si>
  <si>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</si>
  <si>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</si>
  <si>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</si>
  <si>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</si>
  <si>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</si>
  <si>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</si>
  <si>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</si>
  <si>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</si>
  <si>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</si>
  <si>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</si>
  <si>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</si>
  <si>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</si>
  <si>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</si>
  <si>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</si>
  <si>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</si>
  <si>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</si>
  <si>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</si>
  <si>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</si>
  <si>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</si>
  <si>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</si>
  <si>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</si>
  <si>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</si>
  <si>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</si>
  <si>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</si>
  <si>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</si>
  <si>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</si>
  <si>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</si>
  <si>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</si>
  <si>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</si>
  <si>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</si>
  <si>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</si>
  <si>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</si>
  <si>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</si>
  <si>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</si>
  <si>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</si>
  <si>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</si>
  <si>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</si>
  <si>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</si>
  <si>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</si>
  <si>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</si>
  <si>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</si>
  <si>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</si>
  <si>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</si>
  <si>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</si>
  <si>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</si>
  <si>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</si>
  <si>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</si>
  <si>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</si>
  <si>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</si>
  <si>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</si>
  <si>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</si>
  <si>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</si>
  <si>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</si>
  <si>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</si>
  <si>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</si>
  <si>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</si>
  <si>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</si>
  <si>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</si>
  <si>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</si>
  <si>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</si>
  <si>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</si>
  <si>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</si>
  <si>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</si>
  <si>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</si>
  <si>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</si>
  <si>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</si>
  <si>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</si>
  <si>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</si>
  <si>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</si>
  <si>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</si>
  <si>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</si>
  <si>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</si>
  <si>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</si>
  <si>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</si>
  <si>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</si>
  <si>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</si>
  <si>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</si>
  <si>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</si>
  <si>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</si>
  <si>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</si>
  <si>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</si>
  <si>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</si>
  <si>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</si>
  <si>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</si>
  <si>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</si>
  <si>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</si>
  <si>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</si>
  <si>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</si>
  <si>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</si>
  <si>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</si>
  <si>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</si>
  <si>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</si>
  <si>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</si>
  <si>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</si>
  <si>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</si>
  <si>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</si>
  <si>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</si>
  <si>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</si>
  <si>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</si>
  <si>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</si>
  <si>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</si>
  <si>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</si>
  <si>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</si>
  <si>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</si>
  <si>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</si>
  <si>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</si>
  <si>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</si>
  <si>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</si>
  <si>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</si>
  <si>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</si>
  <si>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</si>
  <si>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</si>
  <si>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</si>
  <si>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</si>
  <si>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</si>
  <si>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</si>
  <si>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</si>
  <si>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</si>
  <si>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</si>
  <si>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</si>
  <si>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</si>
  <si>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</si>
  <si>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</si>
  <si>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</si>
  <si>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</si>
  <si>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</si>
  <si>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</si>
  <si>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</si>
  <si>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</si>
  <si>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</si>
  <si>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</si>
  <si>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</si>
  <si>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</si>
  <si>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</si>
  <si>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</si>
  <si>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</si>
  <si>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</si>
  <si>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</si>
  <si>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</si>
  <si>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</si>
  <si>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</si>
  <si>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</si>
  <si>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</si>
  <si>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</si>
  <si>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</si>
  <si>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</si>
  <si>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</si>
  <si>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</si>
  <si>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</si>
  <si>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</si>
  <si>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</si>
  <si>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</si>
  <si>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</si>
  <si>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</si>
  <si>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</si>
  <si>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</si>
  <si>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</si>
  <si>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</si>
  <si>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</si>
  <si>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</si>
  <si>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</si>
  <si>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</si>
  <si>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</si>
  <si>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</si>
  <si>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</si>
  <si>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</si>
  <si>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</si>
  <si>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</si>
  <si>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</si>
  <si>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</si>
  <si>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</si>
  <si>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</si>
  <si>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</si>
  <si>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</si>
  <si>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</si>
  <si>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</si>
  <si>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</si>
  <si>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</si>
  <si>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</si>
  <si>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</si>
  <si>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</si>
  <si>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</si>
  <si>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</si>
  <si>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</si>
  <si>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</si>
  <si>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</si>
  <si>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</si>
  <si>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</si>
  <si>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</si>
  <si>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</si>
  <si>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</si>
  <si>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</si>
  <si>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</si>
  <si>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</si>
  <si>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</si>
  <si>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</si>
  <si>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</si>
  <si>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</si>
  <si>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</si>
  <si>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</si>
  <si>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</si>
  <si>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</si>
  <si>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</si>
  <si>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</si>
  <si>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</si>
  <si>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</si>
  <si>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</si>
  <si>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</si>
  <si>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</si>
  <si>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</si>
  <si>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</si>
  <si>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</si>
  <si>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</si>
  <si>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</si>
  <si>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</si>
  <si>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</si>
  <si>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</si>
  <si>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</si>
  <si>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</si>
  <si>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</si>
  <si>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</si>
  <si>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</si>
  <si>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</si>
  <si>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</si>
  <si>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</si>
  <si>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</si>
  <si>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</si>
  <si>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</si>
  <si>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</si>
  <si>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</si>
  <si>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</si>
  <si>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</si>
  <si>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</si>
  <si>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</si>
  <si>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</si>
  <si>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</si>
  <si>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</si>
  <si>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</si>
  <si>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</si>
  <si>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</si>
  <si>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</si>
  <si>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</si>
  <si>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</si>
  <si>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</si>
  <si>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</si>
  <si>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</si>
  <si>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</si>
  <si>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</si>
  <si>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</si>
  <si>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</si>
  <si>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</si>
  <si>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</si>
  <si>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</si>
  <si>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</si>
  <si>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</si>
  <si>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</si>
  <si>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</si>
  <si>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</si>
  <si>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</si>
  <si>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</si>
  <si>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</si>
  <si>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</si>
  <si>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</si>
  <si>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</si>
  <si>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(в евро)</t>
  </si>
  <si>
    <t>(В ЕВРО)</t>
  </si>
  <si>
    <t xml:space="preserve"> 4. Разлики от закръгления в хил. евро (+/-)</t>
  </si>
  <si>
    <t>прилага се само за отчета в хил. евро</t>
  </si>
  <si>
    <r>
      <t>остатък</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</si>
  <si>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</si>
  <si>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 xml:space="preserve">остатък </t>
    </r>
    <r>
      <rPr>
        <b/>
        <sz val="12"/>
        <rFont val="Times New Roman CYR"/>
        <family val="1"/>
        <charset val="204"/>
      </rPr>
      <t>по депозити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</si>
  <si>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</si>
  <si>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</si>
  <si>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</si>
  <si>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</si>
  <si>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</si>
  <si>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</si>
  <si>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</si>
  <si>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</si>
  <si>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 </t>
    </r>
    <r>
      <rPr>
        <b/>
        <i/>
        <sz val="12"/>
        <rFont val="Times New Roman CYR"/>
        <family val="1"/>
        <charset val="204"/>
      </rPr>
      <t>преоценка</t>
    </r>
    <r>
      <rPr>
        <sz val="12"/>
        <rFont val="Times New Roman CYR"/>
        <family val="1"/>
        <charset val="204"/>
      </rPr>
      <t xml:space="preserve"> на наличности в друга валута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</si>
  <si>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r>
      <t xml:space="preserve">остатък по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</si>
  <si>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</si>
  <si>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</si>
  <si>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по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</si>
  <si>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t>преоценка на наличности в друга валута (нереализирани курсови разлики) по сметки и средства в чужбина (+/-)</t>
  </si>
  <si>
    <r>
      <t>остатък</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</si>
  <si>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charset val="204"/>
      </rPr>
      <t xml:space="preserve"> по текущи сметки на бюджетните организации в единната сметка от</t>
    </r>
    <r>
      <rPr>
        <i/>
        <sz val="12"/>
        <rFont val="Times New Roman CYR"/>
        <charset val="204"/>
      </rPr>
      <t xml:space="preserve"> предходния период</t>
    </r>
    <r>
      <rPr>
        <sz val="12"/>
        <rFont val="Times New Roman CYR"/>
        <charset val="204"/>
      </rPr>
      <t xml:space="preserve"> (+) </t>
    </r>
  </si>
  <si>
    <t>остатък по депозити на бюджетните организации в единната сметка от предходния период (+)</t>
  </si>
  <si>
    <r>
      <t>наличност</t>
    </r>
    <r>
      <rPr>
        <sz val="12"/>
        <rFont val="Times New Roman CYR"/>
        <charset val="204"/>
      </rPr>
      <t xml:space="preserve"> по текущи сметки на бюджетните организации в единната сметка в </t>
    </r>
    <r>
      <rPr>
        <i/>
        <sz val="12"/>
        <rFont val="Times New Roman CYR"/>
        <charset val="204"/>
      </rPr>
      <t>края на периода</t>
    </r>
    <r>
      <rPr>
        <sz val="12"/>
        <rFont val="Times New Roman CYR"/>
        <charset val="204"/>
      </rPr>
      <t xml:space="preserve"> (-) </t>
    </r>
  </si>
  <si>
    <r>
      <t>наличност</t>
    </r>
    <r>
      <rPr>
        <sz val="12"/>
        <rFont val="Times New Roman CYR"/>
        <charset val="204"/>
      </rPr>
      <t xml:space="preserve"> по депозити на бюджетните организации </t>
    </r>
    <r>
      <rPr>
        <sz val="11"/>
        <rFont val="Times New Roman Cyr"/>
        <charset val="204"/>
      </rPr>
      <t>в</t>
    </r>
    <r>
      <rPr>
        <sz val="12"/>
        <rFont val="Times New Roman CYR"/>
        <charset val="204"/>
      </rPr>
      <t xml:space="preserve"> единната сметка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</si>
  <si>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10. Преоценка на наличности в друга валута </t>
  </si>
  <si>
    <t xml:space="preserve"> 2. Преоценка на наличности в друга валута в края на отчетния период</t>
  </si>
  <si>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евро</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</si>
  <si>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евро</t>
    </r>
  </si>
  <si>
    <t>сметки в евро
и СЕБРА</t>
  </si>
  <si>
    <t xml:space="preserve">сметки в друга валута </t>
  </si>
  <si>
    <t>операции в брой (в евро и друга валута)</t>
  </si>
  <si>
    <t>Уточнен план 2026</t>
  </si>
  <si>
    <t>ОТЧЕТ
2026 г.</t>
  </si>
  <si>
    <t>Годишен
уточнен план
2026 г.</t>
  </si>
  <si>
    <r>
      <t xml:space="preserve">В </t>
    </r>
    <r>
      <rPr>
        <b/>
        <sz val="11"/>
        <rFont val="Times New Roman CYR"/>
      </rPr>
      <t>кол. (3)</t>
    </r>
    <r>
      <rPr>
        <sz val="11"/>
        <rFont val="Times New Roman CYR"/>
      </rPr>
      <t xml:space="preserve"> се попълват данни за </t>
    </r>
    <r>
      <rPr>
        <b/>
        <sz val="11"/>
        <rFont val="Times New Roman CYR"/>
      </rPr>
      <t xml:space="preserve">с/ки 6301 </t>
    </r>
    <r>
      <rPr>
        <sz val="11"/>
        <rFont val="Times New Roman CYR"/>
      </rPr>
      <t xml:space="preserve">и </t>
    </r>
    <r>
      <rPr>
        <b/>
        <sz val="11"/>
        <rFont val="Times New Roman CYR"/>
      </rPr>
      <t>730Х</t>
    </r>
    <r>
      <rPr>
        <sz val="11"/>
        <rFont val="Times New Roman CYR"/>
      </rPr>
      <t xml:space="preserve"> (в </t>
    </r>
    <r>
      <rPr>
        <b/>
        <sz val="11"/>
        <rFont val="Times New Roman CYR"/>
      </rPr>
      <t>БЮДЖЕТ</t>
    </r>
    <r>
      <rPr>
        <sz val="11"/>
        <rFont val="Times New Roman CYR"/>
      </rPr>
      <t xml:space="preserve">), </t>
    </r>
    <r>
      <rPr>
        <b/>
        <sz val="11"/>
        <rFont val="Times New Roman CYR"/>
      </rPr>
      <t>с/ки 744Х</t>
    </r>
    <r>
      <rPr>
        <sz val="11"/>
        <rFont val="Times New Roman CYR"/>
      </rPr>
      <t xml:space="preserve"> (в 4-те отчета за </t>
    </r>
    <r>
      <rPr>
        <b/>
        <sz val="11"/>
        <rFont val="Times New Roman CYR"/>
      </rPr>
      <t>СЕС</t>
    </r>
    <r>
      <rPr>
        <sz val="11"/>
        <rFont val="Times New Roman CYR"/>
      </rPr>
      <t xml:space="preserve">) и с/ки </t>
    </r>
    <r>
      <rPr>
        <b/>
        <sz val="11"/>
        <rFont val="Times New Roman CYR"/>
      </rPr>
      <t>172Х</t>
    </r>
    <r>
      <rPr>
        <sz val="11"/>
        <rFont val="Times New Roman CYR"/>
      </rPr>
      <t xml:space="preserve"> (в отчета за</t>
    </r>
    <r>
      <rPr>
        <b/>
        <sz val="11"/>
        <rFont val="Times New Roman CYR"/>
      </rPr>
      <t xml:space="preserve"> с/ки за</t>
    </r>
    <r>
      <rPr>
        <sz val="11"/>
        <rFont val="Times New Roman CYR"/>
      </rPr>
      <t xml:space="preserve"> </t>
    </r>
    <r>
      <rPr>
        <b/>
        <sz val="11"/>
        <rFont val="Times New Roman CYR"/>
      </rPr>
      <t>чужди средства</t>
    </r>
    <r>
      <rPr>
        <sz val="11"/>
        <rFont val="Times New Roman CYR"/>
      </rPr>
      <t>).
В к</t>
    </r>
    <r>
      <rPr>
        <b/>
        <sz val="11"/>
        <rFont val="Times New Roman CYR"/>
      </rPr>
      <t xml:space="preserve">ол. (4) </t>
    </r>
    <r>
      <rPr>
        <sz val="11"/>
        <rFont val="Times New Roman CYR"/>
      </rPr>
      <t xml:space="preserve">се попълват данни  за </t>
    </r>
    <r>
      <rPr>
        <b/>
        <sz val="11"/>
        <rFont val="Times New Roman CYR"/>
      </rPr>
      <t>с/ки 1816</t>
    </r>
    <r>
      <rPr>
        <sz val="11"/>
        <rFont val="Times New Roman CYR"/>
      </rPr>
      <t xml:space="preserve"> (в</t>
    </r>
    <r>
      <rPr>
        <b/>
        <sz val="11"/>
        <rFont val="Times New Roman CYR"/>
      </rPr>
      <t xml:space="preserve"> БЮДЖЕТ</t>
    </r>
    <r>
      <rPr>
        <sz val="11"/>
        <rFont val="Times New Roman CYR"/>
      </rPr>
      <t xml:space="preserve">), </t>
    </r>
    <r>
      <rPr>
        <b/>
        <sz val="11"/>
        <rFont val="Times New Roman CYR"/>
      </rPr>
      <t>186Х</t>
    </r>
    <r>
      <rPr>
        <sz val="11"/>
        <rFont val="Times New Roman CYR"/>
      </rPr>
      <t xml:space="preserve"> (в </t>
    </r>
    <r>
      <rPr>
        <b/>
        <sz val="11"/>
        <rFont val="Times New Roman CYR"/>
      </rPr>
      <t>СЕС</t>
    </r>
    <r>
      <rPr>
        <sz val="11"/>
        <rFont val="Times New Roman CYR"/>
      </rPr>
      <t xml:space="preserve">) и </t>
    </r>
    <r>
      <rPr>
        <b/>
        <sz val="11"/>
        <rFont val="Times New Roman CYR"/>
      </rPr>
      <t xml:space="preserve">182Х </t>
    </r>
    <r>
      <rPr>
        <sz val="11"/>
        <rFont val="Times New Roman CYR"/>
      </rPr>
      <t xml:space="preserve">(в отчета за </t>
    </r>
    <r>
      <rPr>
        <b/>
        <sz val="11"/>
        <rFont val="Times New Roman CYR"/>
      </rPr>
      <t>с/ки за чужди средства</t>
    </r>
    <r>
      <rPr>
        <sz val="11"/>
        <rFont val="Times New Roman CYR"/>
      </rPr>
      <t xml:space="preserve">) в </t>
    </r>
    <r>
      <rPr>
        <i/>
        <u/>
        <sz val="11"/>
        <rFont val="Times New Roman CYR"/>
      </rPr>
      <t>евро</t>
    </r>
    <r>
      <rPr>
        <sz val="11"/>
        <rFont val="Times New Roman CYR"/>
      </rPr>
      <t xml:space="preserve"> и </t>
    </r>
    <r>
      <rPr>
        <i/>
        <u/>
        <sz val="11"/>
        <rFont val="Times New Roman CYR"/>
      </rPr>
      <t>друга валута</t>
    </r>
    <r>
      <rPr>
        <sz val="11"/>
        <rFont val="Times New Roman CYR"/>
      </rPr>
      <t xml:space="preserve"> съгласно </t>
    </r>
    <r>
      <rPr>
        <b/>
        <sz val="11"/>
        <rFont val="Times New Roman CYR"/>
      </rPr>
      <t>т. 83</t>
    </r>
    <r>
      <rPr>
        <sz val="11"/>
        <rFont val="Times New Roman CYR"/>
      </rPr>
      <t xml:space="preserve"> от </t>
    </r>
    <r>
      <rPr>
        <b/>
        <sz val="11"/>
        <rFont val="Times New Roman CYR"/>
      </rPr>
      <t>ДДС № 11/2025 г</t>
    </r>
    <r>
      <rPr>
        <sz val="11"/>
        <rFont val="Times New Roman CYR"/>
      </rPr>
      <t>.</t>
    </r>
  </si>
  <si>
    <t>В кол. (3) се попълват данни за с/ки 6301 и 730Х (в БЮДЖЕТ), с/ки 744Х (в 4-те отчета за СЕС) и с/ки 172Х (в отчета за с/ки за чужди средства).
В кол. (4) се попълват данни  за с/ки 1816 (в БЮДЖЕТ), 186Х (в СЕС) и 182Х (в отчета за с/ки за чужди средства) в евро и друга валута съгласно т. 83 от ДДС № 11/2025 г.</t>
  </si>
  <si>
    <t>'                                             (наименование на първостепенния разпоредител с бюджет)</t>
  </si>
  <si>
    <t xml:space="preserve">            остатък по сметки и каса в чужбина от предх. период </t>
  </si>
  <si>
    <t xml:space="preserve">            наличности по сметки и каса в чужб. в кр.на периода </t>
  </si>
  <si>
    <t>ДЪРЖАВЕН ФОНД ЗЕМЕДЕЛИЕ</t>
  </si>
  <si>
    <t>b970</t>
  </si>
  <si>
    <t>d807</t>
  </si>
  <si>
    <t>c1158</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</si>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</sst>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57">
    <font>
      <sz val="10"/>
      <name val="Hebar"/>
      <charset val="204"/>
    </font>
    <font>
      <sz val="10"/>
      <name val="Heba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Times New Roman"/>
      <family val="1"/>
      <charset val="204"/>
    </font>
    <font>
      <b/>
      <sz val="16"/>
      <name val="Times New Roman"/>
      <family val="1"/>
      <charset val="204"/>
    </font>
    <font>
      <sz val="10"/>
      <name val="Times New Roman"/>
      <family val="1"/>
      <charset val="204"/>
    </font>
    <font>
      <b/>
      <sz val="14"/>
      <name val="Times New Roman"/>
      <family val="1"/>
      <charset val="204"/>
    </font>
    <font>
      <b/>
      <sz val="12"/>
      <name val="Times New Roman"/>
      <family val="1"/>
      <charset val="204"/>
    </font>
    <font>
      <i/>
      <sz val="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1"/>
      <name val="Times New Roman CYR"/>
    </font>
    <font>
      <b/>
      <sz val="11"/>
      <name val="Times New Roman CYR"/>
    </font>
    <font>
      <i/>
      <u/>
      <sz val="11"/>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sz val="12"/>
      <color rgb="FF663300"/>
      <name val="Arial"/>
      <family val="2"/>
      <charset val="204"/>
    </font>
    <font>
      <i/>
      <sz val="12"/>
      <color rgb="FF800000"/>
      <name val="Times New Roman CYR"/>
      <charset val="204"/>
    </font>
    <font>
      <b/>
      <sz val="12"/>
      <color rgb="FF663300"/>
      <name val="Arial"/>
      <family val="2"/>
      <charset val="204"/>
    </font>
    <font>
      <sz val="12"/>
      <color rgb="FF660066"/>
      <name val="Arial"/>
      <family val="2"/>
      <charset val="204"/>
    </font>
    <font>
      <b/>
      <sz val="12"/>
      <color rgb="FF800000"/>
      <name val="Arial"/>
      <family val="2"/>
      <charset val="204"/>
    </font>
    <font>
      <sz val="16"/>
      <color rgb="FF000000"/>
      <name val="Times New Roman CYR"/>
    </font>
    <font>
      <sz val="18"/>
      <color rgb="FF000000"/>
      <name val="Times New Roman Cyr"/>
    </font>
    <font>
      <sz val="14"/>
      <color rgb="FF000000"/>
      <name val="Times New Roman CYR"/>
    </font>
  </fonts>
  <fills count="50">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26"/>
        <bgColor indexed="64"/>
      </patternFill>
    </fill>
    <fill>
      <patternFill patternType="solid">
        <fgColor indexed="43"/>
        <bgColor indexed="64"/>
      </patternFill>
    </fill>
    <fill>
      <patternFill patternType="solid">
        <fgColor indexed="42"/>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0">
    <border>
      <left/>
      <right/>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s>
  <cellStyleXfs count="18">
    <xf numFmtId="0" fontId="0" fillId="0" borderId="0"/>
    <xf numFmtId="164" fontId="1" fillId="0" borderId="0" applyFont="0" applyFill="0" applyBorder="0" applyAlignment="0" applyProtection="0"/>
    <xf numFmtId="0" fontId="150" fillId="0" borderId="0" applyNumberFormat="0" applyFill="0" applyBorder="0" applyAlignment="0" applyProtection="0"/>
    <xf numFmtId="0" fontId="151" fillId="0" borderId="0" applyNumberFormat="0" applyFill="0" applyBorder="0" applyAlignment="0" applyProtection="0"/>
    <xf numFmtId="0" fontId="24" fillId="0" borderId="0"/>
    <xf numFmtId="0" fontId="33" fillId="0" borderId="0"/>
    <xf numFmtId="0" fontId="152" fillId="0" borderId="0"/>
    <xf numFmtId="0" fontId="149" fillId="0" borderId="0"/>
    <xf numFmtId="0" fontId="24" fillId="0" borderId="0"/>
    <xf numFmtId="0" fontId="24" fillId="0" borderId="0"/>
    <xf numFmtId="0" fontId="24" fillId="0" borderId="0"/>
    <xf numFmtId="0" fontId="19" fillId="0" borderId="0"/>
    <xf numFmtId="0" fontId="1" fillId="0" borderId="0"/>
    <xf numFmtId="0" fontId="19" fillId="0" borderId="0"/>
    <xf numFmtId="0" fontId="19" fillId="0" borderId="0"/>
    <xf numFmtId="0" fontId="24" fillId="0" borderId="0"/>
    <xf numFmtId="0" fontId="24" fillId="0" borderId="0"/>
    <xf numFmtId="0" fontId="24" fillId="0" borderId="0"/>
  </cellStyleXfs>
  <cellXfs count="2056">
    <xf numFmtId="0" fontId="0" fillId="0" borderId="0" xfId="0"/>
    <xf numFmtId="0" fontId="3" fillId="0" borderId="0" xfId="4" applyFont="1" applyAlignment="1">
      <alignment vertical="center"/>
    </xf>
    <xf numFmtId="0" fontId="3" fillId="0" borderId="0" xfId="4" applyFont="1" applyAlignment="1">
      <alignment vertical="center" wrapText="1"/>
    </xf>
    <xf numFmtId="1" fontId="25" fillId="2" borderId="0" xfId="4" applyNumberFormat="1" applyFont="1" applyFill="1" applyAlignment="1">
      <alignment vertical="center"/>
    </xf>
    <xf numFmtId="0" fontId="3" fillId="2" borderId="0" xfId="4" applyFont="1" applyFill="1" applyAlignment="1">
      <alignment vertical="center"/>
    </xf>
    <xf numFmtId="0" fontId="3" fillId="0" borderId="0" xfId="4" applyFont="1" applyBorder="1" applyAlignment="1">
      <alignment vertical="center"/>
    </xf>
    <xf numFmtId="0" fontId="3" fillId="3" borderId="0" xfId="4" applyFont="1" applyFill="1" applyAlignment="1">
      <alignment vertical="center"/>
    </xf>
    <xf numFmtId="0" fontId="10" fillId="0" borderId="0" xfId="4" applyNumberFormat="1" applyFont="1" applyAlignment="1">
      <alignment horizontal="right"/>
    </xf>
    <xf numFmtId="0" fontId="3" fillId="0" borderId="0" xfId="4" applyNumberFormat="1" applyFont="1" applyAlignment="1">
      <alignment horizontal="right"/>
    </xf>
    <xf numFmtId="0" fontId="3" fillId="3" borderId="0" xfId="4" applyNumberFormat="1" applyFont="1" applyFill="1" applyAlignment="1">
      <alignment horizontal="right"/>
    </xf>
    <xf numFmtId="0" fontId="3" fillId="0" borderId="0" xfId="4" applyNumberFormat="1" applyFont="1" applyFill="1" applyAlignment="1">
      <alignment horizontal="right"/>
    </xf>
    <xf numFmtId="0" fontId="10" fillId="0" borderId="0" xfId="12" applyNumberFormat="1" applyFont="1" applyFill="1" applyAlignment="1">
      <alignment horizontal="right"/>
    </xf>
    <xf numFmtId="0" fontId="3" fillId="0" borderId="0" xfId="12" applyNumberFormat="1" applyFont="1" applyFill="1" applyAlignment="1">
      <alignment horizontal="right"/>
    </xf>
    <xf numFmtId="0" fontId="3" fillId="0" borderId="0" xfId="4" applyNumberFormat="1" applyFont="1" applyBorder="1" applyAlignment="1">
      <alignment horizontal="right"/>
    </xf>
    <xf numFmtId="3" fontId="3" fillId="0" borderId="0" xfId="4" applyNumberFormat="1" applyFont="1" applyAlignment="1" applyProtection="1">
      <alignment horizontal="right" vertical="center"/>
    </xf>
    <xf numFmtId="0" fontId="10" fillId="0" borderId="0" xfId="4" applyNumberFormat="1" applyFont="1" applyBorder="1" applyAlignment="1">
      <alignment horizontal="right"/>
    </xf>
    <xf numFmtId="0" fontId="10" fillId="3" borderId="0" xfId="4" applyNumberFormat="1" applyFont="1" applyFill="1" applyAlignment="1">
      <alignment horizontal="right"/>
    </xf>
    <xf numFmtId="0" fontId="3" fillId="0" borderId="0" xfId="4" applyNumberFormat="1" applyFont="1" applyFill="1" applyBorder="1" applyAlignment="1">
      <alignment horizontal="right"/>
    </xf>
    <xf numFmtId="0" fontId="3" fillId="3" borderId="0" xfId="4" applyNumberFormat="1" applyFont="1" applyFill="1" applyBorder="1" applyAlignment="1">
      <alignment horizontal="right"/>
    </xf>
    <xf numFmtId="0" fontId="3" fillId="4" borderId="0" xfId="4" applyNumberFormat="1" applyFont="1" applyFill="1" applyBorder="1" applyAlignment="1">
      <alignment horizontal="right"/>
    </xf>
    <xf numFmtId="0" fontId="7" fillId="3" borderId="0" xfId="12" applyFont="1" applyFill="1" applyBorder="1" applyAlignment="1">
      <alignment horizontal="right"/>
    </xf>
    <xf numFmtId="0" fontId="3" fillId="0" borderId="0" xfId="12" applyNumberFormat="1" applyFont="1" applyFill="1" applyBorder="1" applyAlignment="1">
      <alignment horizontal="right"/>
    </xf>
    <xf numFmtId="0" fontId="3" fillId="5" borderId="0" xfId="4" applyFont="1" applyFill="1" applyAlignment="1" applyProtection="1">
      <alignment vertical="center"/>
    </xf>
    <xf numFmtId="0" fontId="28" fillId="0" borderId="0" xfId="4" applyFont="1"/>
    <xf numFmtId="0" fontId="28" fillId="0" borderId="0" xfId="4" applyFont="1" applyAlignment="1"/>
    <xf numFmtId="0" fontId="28" fillId="0" borderId="0" xfId="4" applyFont="1" applyAlignment="1">
      <alignment wrapText="1"/>
    </xf>
    <xf numFmtId="3" fontId="28" fillId="0" borderId="0" xfId="4" applyNumberFormat="1" applyFont="1" applyAlignment="1"/>
    <xf numFmtId="0" fontId="24" fillId="0" borderId="0" xfId="4"/>
    <xf numFmtId="0" fontId="6" fillId="0" borderId="0" xfId="4" applyFont="1" applyAlignment="1"/>
    <xf numFmtId="0" fontId="28" fillId="6" borderId="0" xfId="4" applyFont="1" applyFill="1"/>
    <xf numFmtId="169" fontId="28" fillId="0" borderId="0" xfId="4" applyNumberFormat="1" applyFont="1"/>
    <xf numFmtId="0" fontId="28" fillId="6" borderId="0" xfId="4" applyFont="1" applyFill="1" applyBorder="1"/>
    <xf numFmtId="3" fontId="23" fillId="6" borderId="0" xfId="4" applyNumberFormat="1" applyFont="1" applyFill="1" applyBorder="1" applyAlignment="1">
      <alignment horizontal="right"/>
    </xf>
    <xf numFmtId="0" fontId="24" fillId="6" borderId="0" xfId="4" applyFill="1" applyBorder="1"/>
    <xf numFmtId="0" fontId="28" fillId="0" borderId="0" xfId="4" applyFont="1" applyFill="1"/>
    <xf numFmtId="0" fontId="23" fillId="0" borderId="0" xfId="4" applyFont="1" applyBorder="1" applyAlignment="1">
      <alignment vertical="center"/>
    </xf>
    <xf numFmtId="3" fontId="28" fillId="0" borderId="0" xfId="4" applyNumberFormat="1" applyFont="1" applyAlignment="1" applyProtection="1"/>
    <xf numFmtId="3" fontId="23" fillId="6" borderId="0" xfId="4" applyNumberFormat="1" applyFont="1" applyFill="1" applyBorder="1" applyAlignment="1" applyProtection="1">
      <alignment horizontal="right"/>
    </xf>
    <xf numFmtId="0" fontId="24" fillId="0" borderId="0" xfId="4" applyProtection="1"/>
    <xf numFmtId="0" fontId="11" fillId="6" borderId="0" xfId="4" applyFont="1" applyFill="1" applyAlignment="1">
      <alignment vertical="center"/>
    </xf>
    <xf numFmtId="0" fontId="51" fillId="0" borderId="0" xfId="4" quotePrefix="1" applyNumberFormat="1" applyFont="1" applyFill="1" applyBorder="1" applyAlignment="1">
      <alignment horizontal="center"/>
    </xf>
    <xf numFmtId="172" fontId="51" fillId="0" borderId="0" xfId="4" quotePrefix="1" applyNumberFormat="1" applyFont="1" applyFill="1" applyBorder="1" applyAlignment="1">
      <alignment horizontal="center"/>
    </xf>
    <xf numFmtId="0" fontId="6" fillId="0" borderId="0" xfId="4" applyFont="1" applyAlignment="1">
      <alignment horizontal="center" wrapText="1"/>
    </xf>
    <xf numFmtId="0" fontId="63" fillId="0" borderId="0" xfId="4" applyFont="1" applyFill="1" applyBorder="1" applyAlignment="1">
      <alignment horizontal="left"/>
    </xf>
    <xf numFmtId="168" fontId="79" fillId="7" borderId="1" xfId="12" quotePrefix="1" applyNumberFormat="1" applyFont="1" applyFill="1" applyBorder="1" applyAlignment="1" applyProtection="1">
      <alignment horizontal="right" vertical="center"/>
    </xf>
    <xf numFmtId="0" fontId="3" fillId="13" borderId="0" xfId="4" applyFont="1" applyFill="1" applyAlignment="1">
      <alignment vertical="center"/>
    </xf>
    <xf numFmtId="0" fontId="6" fillId="13" borderId="2" xfId="12" quotePrefix="1" applyFont="1" applyFill="1" applyBorder="1" applyAlignment="1">
      <alignment horizontal="right" vertical="center"/>
    </xf>
    <xf numFmtId="168" fontId="9" fillId="13" borderId="3" xfId="12" quotePrefix="1" applyNumberFormat="1" applyFont="1" applyFill="1" applyBorder="1" applyAlignment="1">
      <alignment horizontal="right" vertical="center"/>
    </xf>
    <xf numFmtId="0" fontId="3" fillId="13" borderId="4" xfId="12" applyFont="1" applyFill="1" applyBorder="1" applyAlignment="1">
      <alignment horizontal="left" vertical="center" wrapText="1"/>
    </xf>
    <xf numFmtId="168" fontId="9" fillId="13" borderId="5" xfId="12" quotePrefix="1" applyNumberFormat="1" applyFont="1" applyFill="1" applyBorder="1" applyAlignment="1">
      <alignment horizontal="right" vertical="center"/>
    </xf>
    <xf numFmtId="0" fontId="3" fillId="13" borderId="6" xfId="12" applyFont="1" applyFill="1" applyBorder="1" applyAlignment="1">
      <alignment horizontal="left" vertical="center" wrapText="1"/>
    </xf>
    <xf numFmtId="0" fontId="3" fillId="13" borderId="7" xfId="12" applyFont="1" applyFill="1" applyBorder="1" applyAlignment="1">
      <alignment horizontal="left" vertical="center" wrapText="1"/>
    </xf>
    <xf numFmtId="168" fontId="9" fillId="13" borderId="8" xfId="12" quotePrefix="1" applyNumberFormat="1" applyFont="1" applyFill="1" applyBorder="1" applyAlignment="1">
      <alignment horizontal="right" vertical="center"/>
    </xf>
    <xf numFmtId="0" fontId="3" fillId="13" borderId="2" xfId="12" applyFont="1" applyFill="1" applyBorder="1" applyAlignment="1">
      <alignment horizontal="right" vertical="center"/>
    </xf>
    <xf numFmtId="0" fontId="3" fillId="13" borderId="0" xfId="12" applyFont="1" applyFill="1" applyBorder="1" applyAlignment="1">
      <alignment horizontal="left" vertical="center" wrapText="1"/>
    </xf>
    <xf numFmtId="168" fontId="6" fillId="13" borderId="2" xfId="12" quotePrefix="1" applyNumberFormat="1" applyFont="1" applyFill="1" applyBorder="1" applyAlignment="1">
      <alignment horizontal="right" vertical="center"/>
    </xf>
    <xf numFmtId="0" fontId="6" fillId="13" borderId="0" xfId="12" applyFont="1" applyFill="1" applyBorder="1" applyAlignment="1">
      <alignment horizontal="right" vertical="center"/>
    </xf>
    <xf numFmtId="0" fontId="6" fillId="13" borderId="0" xfId="12" quotePrefix="1" applyFont="1" applyFill="1" applyBorder="1" applyAlignment="1">
      <alignment horizontal="right" vertical="center"/>
    </xf>
    <xf numFmtId="0" fontId="6" fillId="13" borderId="2" xfId="12" applyFont="1" applyFill="1" applyBorder="1" applyAlignment="1">
      <alignment horizontal="right" vertical="center"/>
    </xf>
    <xf numFmtId="0" fontId="3" fillId="13" borderId="0" xfId="4" applyFont="1" applyFill="1" applyBorder="1" applyAlignment="1">
      <alignment vertical="center"/>
    </xf>
    <xf numFmtId="0" fontId="3" fillId="13" borderId="0" xfId="4" applyFont="1" applyFill="1" applyAlignment="1">
      <alignment vertical="center" wrapText="1"/>
    </xf>
    <xf numFmtId="0" fontId="3" fillId="13" borderId="0" xfId="4" applyFont="1" applyFill="1" applyBorder="1" applyAlignment="1">
      <alignment vertical="center" wrapText="1"/>
    </xf>
    <xf numFmtId="0" fontId="3" fillId="13" borderId="0" xfId="4" quotePrefix="1" applyFont="1" applyFill="1" applyAlignment="1">
      <alignment vertical="center"/>
    </xf>
    <xf numFmtId="0" fontId="3" fillId="13" borderId="0" xfId="4" quotePrefix="1" applyFont="1" applyFill="1" applyAlignment="1">
      <alignment horizontal="right" vertical="center"/>
    </xf>
    <xf numFmtId="1" fontId="25" fillId="14" borderId="0" xfId="4" applyNumberFormat="1" applyFont="1" applyFill="1" applyAlignment="1">
      <alignment vertical="center"/>
    </xf>
    <xf numFmtId="0" fontId="3" fillId="14" borderId="0" xfId="4" applyFont="1" applyFill="1" applyAlignment="1">
      <alignment vertical="center"/>
    </xf>
    <xf numFmtId="0" fontId="4" fillId="13" borderId="0" xfId="4" applyFont="1" applyFill="1" applyProtection="1">
      <protection locked="0"/>
    </xf>
    <xf numFmtId="0" fontId="3" fillId="13" borderId="0" xfId="4" applyFont="1" applyFill="1" applyAlignment="1" applyProtection="1">
      <alignment vertical="center"/>
      <protection locked="0"/>
    </xf>
    <xf numFmtId="0" fontId="153" fillId="13" borderId="0" xfId="0" applyFont="1" applyFill="1" applyAlignment="1">
      <alignment vertical="center"/>
    </xf>
    <xf numFmtId="0" fontId="3" fillId="13" borderId="0" xfId="4" applyFont="1" applyFill="1" applyAlignment="1">
      <alignment horizontal="center" vertical="center"/>
    </xf>
    <xf numFmtId="0" fontId="3" fillId="13" borderId="0" xfId="0" quotePrefix="1" applyFont="1" applyFill="1" applyAlignment="1">
      <alignment vertical="center"/>
    </xf>
    <xf numFmtId="0" fontId="3" fillId="13" borderId="0" xfId="0" applyFont="1" applyFill="1" applyAlignment="1">
      <alignment vertical="center"/>
    </xf>
    <xf numFmtId="168" fontId="9" fillId="13" borderId="9" xfId="12" quotePrefix="1" applyNumberFormat="1" applyFont="1" applyFill="1" applyBorder="1" applyAlignment="1">
      <alignment horizontal="right" vertical="center"/>
    </xf>
    <xf numFmtId="0" fontId="3" fillId="13" borderId="10" xfId="12" applyFont="1" applyFill="1" applyBorder="1" applyAlignment="1">
      <alignment horizontal="left" vertical="center" wrapText="1"/>
    </xf>
    <xf numFmtId="168" fontId="79" fillId="7" borderId="11" xfId="12" quotePrefix="1" applyNumberFormat="1" applyFont="1" applyFill="1" applyBorder="1" applyAlignment="1" applyProtection="1">
      <alignment horizontal="righ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3" fontId="154" fillId="15" borderId="14" xfId="4" applyNumberFormat="1" applyFont="1" applyFill="1" applyBorder="1" applyAlignment="1" applyProtection="1">
      <alignment horizontal="right" vertical="center"/>
      <protection locked="0"/>
    </xf>
    <xf numFmtId="3" fontId="154" fillId="15" borderId="14" xfId="4" applyNumberFormat="1" applyFont="1" applyFill="1" applyBorder="1" applyAlignment="1" applyProtection="1">
      <alignment horizontal="right" vertical="center"/>
    </xf>
    <xf numFmtId="0" fontId="3" fillId="13" borderId="15" xfId="12" applyFont="1" applyFill="1" applyBorder="1" applyAlignment="1">
      <alignment horizontal="left" vertical="center" wrapText="1"/>
    </xf>
    <xf numFmtId="0" fontId="3" fillId="13" borderId="16" xfId="12" applyFont="1" applyFill="1" applyBorder="1" applyAlignment="1">
      <alignment horizontal="left" wrapText="1"/>
    </xf>
    <xf numFmtId="0" fontId="3" fillId="13" borderId="7" xfId="12" applyFont="1" applyFill="1" applyBorder="1" applyAlignment="1">
      <alignment horizontal="left" wrapText="1"/>
    </xf>
    <xf numFmtId="0" fontId="3" fillId="13" borderId="17" xfId="12" applyFont="1" applyFill="1" applyBorder="1" applyAlignment="1">
      <alignment horizontal="left" wrapText="1"/>
    </xf>
    <xf numFmtId="0" fontId="3" fillId="13" borderId="18" xfId="12" applyFont="1" applyFill="1" applyBorder="1" applyAlignment="1">
      <alignment horizontal="left" vertical="center" wrapText="1"/>
    </xf>
    <xf numFmtId="0" fontId="3" fillId="13" borderId="6" xfId="12" applyFont="1" applyFill="1" applyBorder="1" applyAlignment="1">
      <alignment vertical="center" wrapText="1"/>
    </xf>
    <xf numFmtId="0" fontId="3" fillId="13" borderId="18" xfId="12" applyFont="1" applyFill="1" applyBorder="1" applyAlignment="1">
      <alignment vertical="center" wrapText="1"/>
    </xf>
    <xf numFmtId="0" fontId="3" fillId="13" borderId="15" xfId="12" applyFont="1" applyFill="1" applyBorder="1" applyAlignment="1">
      <alignment vertical="center" wrapText="1"/>
    </xf>
    <xf numFmtId="0" fontId="8" fillId="13" borderId="4" xfId="12" applyFont="1" applyFill="1" applyBorder="1" applyAlignment="1">
      <alignment horizontal="left" vertical="center" wrapText="1"/>
    </xf>
    <xf numFmtId="0" fontId="8" fillId="13" borderId="15" xfId="12" applyFont="1" applyFill="1" applyBorder="1" applyAlignment="1">
      <alignment vertical="center" wrapText="1"/>
    </xf>
    <xf numFmtId="0" fontId="8" fillId="13" borderId="6" xfId="12" applyFont="1" applyFill="1" applyBorder="1" applyAlignment="1">
      <alignment vertical="center" wrapText="1"/>
    </xf>
    <xf numFmtId="0" fontId="3" fillId="13" borderId="4" xfId="12" applyFont="1" applyFill="1" applyBorder="1" applyAlignment="1">
      <alignment horizontal="left"/>
    </xf>
    <xf numFmtId="0" fontId="3" fillId="13" borderId="15" xfId="12" applyFont="1" applyFill="1" applyBorder="1" applyAlignment="1">
      <alignment horizontal="left"/>
    </xf>
    <xf numFmtId="0" fontId="12" fillId="13" borderId="6" xfId="12" applyFont="1" applyFill="1" applyBorder="1" applyAlignment="1">
      <alignment horizontal="left" vertical="center" wrapText="1"/>
    </xf>
    <xf numFmtId="0" fontId="8" fillId="13" borderId="15" xfId="12" applyFont="1" applyFill="1" applyBorder="1" applyAlignment="1">
      <alignment horizontal="left" vertical="center" wrapText="1"/>
    </xf>
    <xf numFmtId="0" fontId="8" fillId="13" borderId="19" xfId="12" applyFont="1" applyFill="1" applyBorder="1" applyAlignment="1">
      <alignment vertical="center" wrapText="1"/>
    </xf>
    <xf numFmtId="0" fontId="3" fillId="13" borderId="4" xfId="12" applyFont="1" applyFill="1" applyBorder="1"/>
    <xf numFmtId="0" fontId="3" fillId="13" borderId="6" xfId="12" applyFont="1" applyFill="1" applyBorder="1"/>
    <xf numFmtId="0" fontId="3" fillId="13" borderId="15" xfId="12" applyFont="1" applyFill="1" applyBorder="1"/>
    <xf numFmtId="0" fontId="13" fillId="13" borderId="4" xfId="12" applyFont="1" applyFill="1" applyBorder="1" applyAlignment="1">
      <alignment horizontal="left" vertical="center" wrapText="1"/>
    </xf>
    <xf numFmtId="0" fontId="13" fillId="13" borderId="18" xfId="12" applyFont="1" applyFill="1" applyBorder="1" applyAlignment="1">
      <alignment horizontal="left" vertical="center" wrapText="1"/>
    </xf>
    <xf numFmtId="0" fontId="12" fillId="13" borderId="4" xfId="12" applyFont="1" applyFill="1" applyBorder="1" applyAlignment="1">
      <alignment horizontal="left" vertical="center" wrapText="1"/>
    </xf>
    <xf numFmtId="0" fontId="12" fillId="13" borderId="15" xfId="12" applyFont="1" applyFill="1" applyBorder="1" applyAlignment="1">
      <alignment vertical="center" wrapText="1"/>
    </xf>
    <xf numFmtId="0" fontId="12" fillId="13" borderId="7" xfId="12" applyFont="1" applyFill="1" applyBorder="1" applyAlignment="1">
      <alignment horizontal="left" wrapText="1"/>
    </xf>
    <xf numFmtId="0" fontId="3" fillId="16" borderId="0" xfId="4" applyFont="1" applyFill="1" applyAlignment="1">
      <alignment vertical="center"/>
    </xf>
    <xf numFmtId="0" fontId="11" fillId="16" borderId="0" xfId="4" applyFont="1" applyFill="1" applyAlignment="1">
      <alignment vertical="center"/>
    </xf>
    <xf numFmtId="0" fontId="10" fillId="16" borderId="0" xfId="4" applyFont="1" applyFill="1" applyAlignment="1">
      <alignment vertical="center"/>
    </xf>
    <xf numFmtId="0" fontId="10" fillId="16" borderId="0" xfId="12" applyFont="1" applyFill="1" applyBorder="1"/>
    <xf numFmtId="0" fontId="3" fillId="16" borderId="0" xfId="12" applyFont="1" applyFill="1" applyBorder="1"/>
    <xf numFmtId="165" fontId="3" fillId="16" borderId="0" xfId="12" applyNumberFormat="1" applyFont="1" applyFill="1"/>
    <xf numFmtId="165" fontId="3" fillId="16" borderId="0" xfId="12" applyNumberFormat="1" applyFont="1" applyFill="1" applyProtection="1">
      <protection locked="0"/>
    </xf>
    <xf numFmtId="165" fontId="6" fillId="16" borderId="0" xfId="12" applyNumberFormat="1" applyFont="1" applyFill="1"/>
    <xf numFmtId="0" fontId="3" fillId="16" borderId="0" xfId="12" applyFont="1" applyFill="1"/>
    <xf numFmtId="0" fontId="11" fillId="16" borderId="0" xfId="4" applyFont="1" applyFill="1" applyBorder="1" applyAlignment="1">
      <alignment vertical="center"/>
    </xf>
    <xf numFmtId="0" fontId="3" fillId="16" borderId="0" xfId="4" applyFont="1" applyFill="1" applyBorder="1" applyAlignment="1">
      <alignment vertical="center"/>
    </xf>
    <xf numFmtId="0" fontId="10" fillId="16" borderId="0" xfId="4" applyFont="1" applyFill="1"/>
    <xf numFmtId="0" fontId="3" fillId="16" borderId="0" xfId="4" applyFont="1" applyFill="1"/>
    <xf numFmtId="165" fontId="3" fillId="16" borderId="0" xfId="12" applyNumberFormat="1" applyFont="1" applyFill="1" applyBorder="1"/>
    <xf numFmtId="165" fontId="6" fillId="16" borderId="0" xfId="12" applyNumberFormat="1" applyFont="1" applyFill="1" applyBorder="1"/>
    <xf numFmtId="0" fontId="10" fillId="16" borderId="0" xfId="12" applyFont="1" applyFill="1"/>
    <xf numFmtId="165" fontId="7" fillId="16" borderId="0" xfId="12" applyNumberFormat="1" applyFont="1" applyFill="1" applyBorder="1"/>
    <xf numFmtId="165" fontId="10" fillId="16" borderId="0" xfId="12" applyNumberFormat="1" applyFont="1" applyFill="1" applyBorder="1"/>
    <xf numFmtId="165" fontId="10" fillId="16" borderId="0" xfId="12" applyNumberFormat="1" applyFont="1" applyFill="1" applyBorder="1" applyProtection="1">
      <protection locked="0"/>
    </xf>
    <xf numFmtId="165" fontId="10" fillId="16" borderId="0" xfId="12" applyNumberFormat="1" applyFont="1" applyFill="1"/>
    <xf numFmtId="165" fontId="10" fillId="16" borderId="0" xfId="12" applyNumberFormat="1" applyFont="1" applyFill="1" applyProtection="1">
      <protection locked="0"/>
    </xf>
    <xf numFmtId="165" fontId="7" fillId="16" borderId="0" xfId="12" applyNumberFormat="1" applyFont="1" applyFill="1"/>
    <xf numFmtId="165" fontId="22" fillId="16" borderId="0" xfId="12" applyNumberFormat="1" applyFont="1" applyFill="1" applyBorder="1"/>
    <xf numFmtId="165" fontId="22" fillId="16" borderId="0" xfId="12" applyNumberFormat="1" applyFont="1" applyFill="1" applyBorder="1" applyProtection="1">
      <protection locked="0"/>
    </xf>
    <xf numFmtId="165" fontId="27" fillId="16" borderId="0" xfId="12" applyNumberFormat="1" applyFont="1" applyFill="1" applyBorder="1"/>
    <xf numFmtId="0" fontId="22" fillId="16" borderId="0" xfId="12" applyFont="1" applyFill="1" applyBorder="1"/>
    <xf numFmtId="0" fontId="22" fillId="16" borderId="0" xfId="12" applyFont="1" applyFill="1"/>
    <xf numFmtId="0" fontId="3" fillId="16" borderId="0" xfId="4" applyFont="1" applyFill="1" applyAlignment="1" applyProtection="1">
      <alignment vertical="center"/>
      <protection locked="0"/>
    </xf>
    <xf numFmtId="0" fontId="11" fillId="13" borderId="0" xfId="4" quotePrefix="1" applyFont="1" applyFill="1" applyAlignment="1">
      <alignment vertical="center"/>
    </xf>
    <xf numFmtId="168" fontId="9" fillId="13" borderId="20" xfId="12" quotePrefix="1" applyNumberFormat="1" applyFont="1" applyFill="1" applyBorder="1" applyAlignment="1">
      <alignment horizontal="right" vertical="center"/>
    </xf>
    <xf numFmtId="168" fontId="9" fillId="13" borderId="21" xfId="12" quotePrefix="1" applyNumberFormat="1" applyFont="1" applyFill="1" applyBorder="1" applyAlignment="1">
      <alignment horizontal="right" vertical="center"/>
    </xf>
    <xf numFmtId="0" fontId="8" fillId="13" borderId="22" xfId="4" applyFont="1" applyFill="1" applyBorder="1" applyAlignment="1">
      <alignment vertical="center" wrapText="1"/>
    </xf>
    <xf numFmtId="165" fontId="3" fillId="13" borderId="2" xfId="12" applyNumberFormat="1" applyFont="1" applyFill="1" applyBorder="1" applyAlignment="1">
      <alignment horizontal="right" vertical="center"/>
    </xf>
    <xf numFmtId="3" fontId="3" fillId="13" borderId="23" xfId="4" applyNumberFormat="1" applyFont="1" applyFill="1" applyBorder="1" applyAlignment="1" applyProtection="1">
      <alignment horizontal="right" vertical="center"/>
    </xf>
    <xf numFmtId="3" fontId="3" fillId="13" borderId="24" xfId="4" applyNumberFormat="1" applyFont="1" applyFill="1" applyBorder="1" applyAlignment="1" applyProtection="1">
      <alignment horizontal="right" vertical="center"/>
    </xf>
    <xf numFmtId="3" fontId="3" fillId="13" borderId="0" xfId="4" applyNumberFormat="1" applyFont="1" applyFill="1" applyBorder="1" applyAlignment="1" applyProtection="1">
      <alignment horizontal="right" vertical="center"/>
    </xf>
    <xf numFmtId="3" fontId="3" fillId="13" borderId="25" xfId="4" applyNumberFormat="1" applyFont="1" applyFill="1" applyBorder="1" applyAlignment="1" applyProtection="1">
      <alignment horizontal="right" vertical="center"/>
    </xf>
    <xf numFmtId="0" fontId="155" fillId="17" borderId="26" xfId="4" applyFont="1" applyFill="1" applyBorder="1" applyAlignment="1">
      <alignment horizontal="center" vertical="center"/>
    </xf>
    <xf numFmtId="0" fontId="11" fillId="13" borderId="0" xfId="4" applyFont="1" applyFill="1" applyAlignment="1">
      <alignment horizontal="left" vertical="center"/>
    </xf>
    <xf numFmtId="0" fontId="155" fillId="17" borderId="27" xfId="12" applyFont="1" applyFill="1" applyBorder="1" applyAlignment="1">
      <alignment horizontal="left" vertical="center" wrapText="1"/>
    </xf>
    <xf numFmtId="0" fontId="156" fillId="17" borderId="28" xfId="12" applyFont="1" applyFill="1" applyBorder="1" applyAlignment="1">
      <alignment horizontal="center" vertical="center" wrapText="1"/>
    </xf>
    <xf numFmtId="0" fontId="155" fillId="17" borderId="29" xfId="4" applyFont="1" applyFill="1" applyBorder="1" applyAlignment="1">
      <alignment horizontal="center" vertical="center" wrapText="1"/>
    </xf>
    <xf numFmtId="3" fontId="154" fillId="15" borderId="30" xfId="4" applyNumberFormat="1" applyFont="1" applyFill="1" applyBorder="1" applyAlignment="1" applyProtection="1">
      <alignment horizontal="right" vertical="center"/>
    </xf>
    <xf numFmtId="0" fontId="155" fillId="17" borderId="27" xfId="4" applyFont="1" applyFill="1" applyBorder="1" applyAlignment="1" applyProtection="1">
      <alignment horizontal="center" vertical="center"/>
    </xf>
    <xf numFmtId="0" fontId="157" fillId="17" borderId="28" xfId="0" applyFont="1" applyFill="1" applyBorder="1" applyAlignment="1">
      <alignment horizontal="center" vertical="center"/>
    </xf>
    <xf numFmtId="0" fontId="158" fillId="17" borderId="28" xfId="4" applyFont="1" applyFill="1" applyBorder="1" applyAlignment="1">
      <alignment horizontal="center" vertical="center"/>
    </xf>
    <xf numFmtId="0" fontId="159" fillId="17" borderId="29" xfId="4" applyFont="1" applyFill="1" applyBorder="1" applyAlignment="1">
      <alignment horizontal="center" vertical="center"/>
    </xf>
    <xf numFmtId="3" fontId="34" fillId="13" borderId="31" xfId="4" quotePrefix="1" applyNumberFormat="1" applyFont="1" applyFill="1" applyBorder="1" applyAlignment="1">
      <alignment horizontal="center" vertical="center"/>
    </xf>
    <xf numFmtId="3" fontId="34" fillId="13" borderId="32" xfId="4" quotePrefix="1" applyNumberFormat="1" applyFont="1" applyFill="1" applyBorder="1" applyAlignment="1" applyProtection="1">
      <alignment horizontal="center" vertical="center"/>
    </xf>
    <xf numFmtId="3" fontId="34" fillId="13" borderId="32" xfId="4" quotePrefix="1" applyNumberFormat="1" applyFont="1" applyFill="1" applyBorder="1" applyAlignment="1">
      <alignment horizontal="center" vertical="center"/>
    </xf>
    <xf numFmtId="3" fontId="82" fillId="13" borderId="33" xfId="4" quotePrefix="1" applyNumberFormat="1" applyFont="1" applyFill="1" applyBorder="1" applyAlignment="1" applyProtection="1">
      <alignment horizontal="center" vertical="center"/>
    </xf>
    <xf numFmtId="0" fontId="32" fillId="13" borderId="1" xfId="4" applyFont="1" applyFill="1" applyBorder="1" applyAlignment="1">
      <alignment vertical="center"/>
    </xf>
    <xf numFmtId="0" fontId="32" fillId="13" borderId="34" xfId="4" applyFont="1" applyFill="1" applyBorder="1" applyAlignment="1">
      <alignment horizontal="center" vertical="center"/>
    </xf>
    <xf numFmtId="0" fontId="158" fillId="13" borderId="33" xfId="4" applyFont="1" applyFill="1" applyBorder="1" applyAlignment="1">
      <alignment horizontal="left" vertical="center" wrapText="1"/>
    </xf>
    <xf numFmtId="3" fontId="37" fillId="13" borderId="30" xfId="4" quotePrefix="1" applyNumberFormat="1" applyFont="1" applyFill="1" applyBorder="1" applyAlignment="1">
      <alignment horizontal="center" vertical="center"/>
    </xf>
    <xf numFmtId="3" fontId="37" fillId="13" borderId="30" xfId="4" quotePrefix="1" applyNumberFormat="1" applyFont="1" applyFill="1" applyBorder="1" applyAlignment="1" applyProtection="1">
      <alignment horizontal="center" vertical="center"/>
    </xf>
    <xf numFmtId="0" fontId="155" fillId="17" borderId="35" xfId="4" applyFont="1" applyFill="1" applyBorder="1" applyAlignment="1">
      <alignment horizontal="center" vertical="center"/>
    </xf>
    <xf numFmtId="0" fontId="155" fillId="17" borderId="36" xfId="4" applyFont="1" applyFill="1" applyBorder="1" applyAlignment="1">
      <alignment horizontal="center" vertical="center"/>
    </xf>
    <xf numFmtId="0" fontId="38" fillId="0" borderId="37" xfId="12" applyFont="1" applyFill="1" applyBorder="1" applyAlignment="1">
      <alignment horizontal="center" vertical="center" wrapText="1"/>
    </xf>
    <xf numFmtId="0" fontId="160" fillId="17" borderId="30" xfId="4" applyFont="1" applyFill="1" applyBorder="1" applyAlignment="1">
      <alignment horizontal="center" vertical="center"/>
    </xf>
    <xf numFmtId="0" fontId="155" fillId="17" borderId="30" xfId="4" applyFont="1" applyFill="1" applyBorder="1" applyAlignment="1" applyProtection="1">
      <alignment horizontal="center" vertical="center"/>
    </xf>
    <xf numFmtId="0" fontId="11" fillId="13" borderId="0" xfId="4" quotePrefix="1" applyFont="1" applyFill="1" applyAlignment="1">
      <alignment horizontal="right" vertical="center"/>
    </xf>
    <xf numFmtId="3" fontId="11" fillId="17" borderId="38" xfId="4" applyNumberFormat="1" applyFont="1" applyFill="1" applyBorder="1" applyAlignment="1" applyProtection="1">
      <alignment horizontal="right" vertical="center"/>
    </xf>
    <xf numFmtId="0" fontId="6" fillId="13" borderId="1" xfId="12" quotePrefix="1" applyFont="1" applyFill="1" applyBorder="1" applyAlignment="1">
      <alignment horizontal="right" vertical="center"/>
    </xf>
    <xf numFmtId="0" fontId="161" fillId="0" borderId="0" xfId="4" applyFont="1" applyBorder="1" applyAlignment="1">
      <alignment vertical="center"/>
    </xf>
    <xf numFmtId="0" fontId="161" fillId="16" borderId="0" xfId="4" applyFont="1" applyFill="1" applyBorder="1" applyAlignment="1">
      <alignment vertical="center"/>
    </xf>
    <xf numFmtId="0" fontId="84" fillId="0" borderId="0" xfId="0" applyFont="1" applyProtection="1"/>
    <xf numFmtId="0" fontId="36" fillId="0" borderId="0" xfId="0" applyFont="1" applyProtection="1"/>
    <xf numFmtId="0" fontId="84" fillId="0" borderId="39" xfId="0" applyFont="1" applyBorder="1" applyProtection="1"/>
    <xf numFmtId="0" fontId="84" fillId="0" borderId="0" xfId="0" applyFont="1" applyBorder="1" applyProtection="1"/>
    <xf numFmtId="49" fontId="84" fillId="0" borderId="0" xfId="0" applyNumberFormat="1" applyFont="1" applyBorder="1" applyAlignment="1" applyProtection="1">
      <alignment horizontal="center"/>
    </xf>
    <xf numFmtId="0" fontId="32" fillId="0" borderId="0" xfId="0" applyFont="1" applyBorder="1" applyProtection="1"/>
    <xf numFmtId="0" fontId="32" fillId="0" borderId="40" xfId="0" applyFont="1" applyBorder="1" applyProtection="1"/>
    <xf numFmtId="0" fontId="38" fillId="0" borderId="0" xfId="0" applyFont="1" applyBorder="1" applyProtection="1"/>
    <xf numFmtId="0" fontId="38" fillId="0" borderId="40" xfId="0" applyFont="1" applyBorder="1" applyProtection="1"/>
    <xf numFmtId="0" fontId="32" fillId="0" borderId="0" xfId="0" applyFont="1" applyProtection="1"/>
    <xf numFmtId="165" fontId="38" fillId="0" borderId="30" xfId="0" applyNumberFormat="1" applyFont="1" applyFill="1" applyBorder="1" applyAlignment="1" applyProtection="1">
      <alignment horizontal="center" vertical="center" wrapText="1"/>
    </xf>
    <xf numFmtId="0" fontId="38" fillId="0" borderId="41" xfId="0" applyFont="1" applyBorder="1" applyAlignment="1" applyProtection="1">
      <alignment horizontal="center"/>
    </xf>
    <xf numFmtId="0" fontId="38" fillId="0" borderId="30" xfId="0" applyFont="1" applyBorder="1" applyAlignment="1" applyProtection="1">
      <alignment horizontal="center"/>
    </xf>
    <xf numFmtId="0" fontId="84" fillId="0" borderId="42" xfId="0" quotePrefix="1" applyFont="1" applyBorder="1" applyAlignment="1" applyProtection="1">
      <alignment horizontal="center"/>
    </xf>
    <xf numFmtId="0" fontId="38" fillId="0" borderId="25" xfId="0" applyFont="1" applyBorder="1" applyAlignment="1" applyProtection="1"/>
    <xf numFmtId="1" fontId="38" fillId="0" borderId="42" xfId="0" applyNumberFormat="1" applyFont="1" applyBorder="1" applyAlignment="1" applyProtection="1"/>
    <xf numFmtId="165" fontId="32" fillId="0" borderId="34" xfId="0" applyNumberFormat="1" applyFont="1" applyBorder="1" applyProtection="1"/>
    <xf numFmtId="1" fontId="38" fillId="0" borderId="26" xfId="0" applyNumberFormat="1" applyFont="1" applyBorder="1" applyAlignment="1" applyProtection="1"/>
    <xf numFmtId="165" fontId="32" fillId="0" borderId="0" xfId="0" applyNumberFormat="1" applyFont="1" applyBorder="1" applyProtection="1"/>
    <xf numFmtId="1" fontId="38" fillId="0" borderId="43" xfId="0" applyNumberFormat="1" applyFont="1" applyBorder="1" applyAlignment="1" applyProtection="1"/>
    <xf numFmtId="1" fontId="38" fillId="0" borderId="14" xfId="0" applyNumberFormat="1" applyFont="1" applyBorder="1" applyAlignment="1" applyProtection="1"/>
    <xf numFmtId="1" fontId="38" fillId="0" borderId="30" xfId="0" applyNumberFormat="1" applyFont="1" applyBorder="1" applyAlignment="1" applyProtection="1"/>
    <xf numFmtId="1" fontId="38" fillId="0" borderId="44" xfId="0" applyNumberFormat="1" applyFont="1" applyBorder="1" applyAlignment="1" applyProtection="1"/>
    <xf numFmtId="1" fontId="38" fillId="0" borderId="45" xfId="0" applyNumberFormat="1" applyFont="1" applyBorder="1" applyAlignment="1" applyProtection="1"/>
    <xf numFmtId="1" fontId="32" fillId="0" borderId="45" xfId="0" quotePrefix="1" applyNumberFormat="1" applyFont="1" applyBorder="1" applyAlignment="1" applyProtection="1"/>
    <xf numFmtId="1" fontId="32" fillId="0" borderId="41" xfId="0" quotePrefix="1" applyNumberFormat="1" applyFont="1" applyBorder="1" applyAlignment="1" applyProtection="1"/>
    <xf numFmtId="1" fontId="38" fillId="0" borderId="46" xfId="0" applyNumberFormat="1" applyFont="1" applyBorder="1" applyAlignment="1" applyProtection="1"/>
    <xf numFmtId="165" fontId="32" fillId="0" borderId="0" xfId="0" applyNumberFormat="1" applyFont="1" applyProtection="1"/>
    <xf numFmtId="1" fontId="38" fillId="0" borderId="47" xfId="0" applyNumberFormat="1" applyFont="1" applyBorder="1" applyAlignment="1" applyProtection="1"/>
    <xf numFmtId="1" fontId="38" fillId="0" borderId="48" xfId="0" applyNumberFormat="1" applyFont="1" applyBorder="1" applyAlignment="1" applyProtection="1"/>
    <xf numFmtId="1" fontId="32" fillId="0" borderId="30" xfId="0" quotePrefix="1" applyNumberFormat="1" applyFont="1" applyBorder="1" applyAlignment="1" applyProtection="1"/>
    <xf numFmtId="1" fontId="32" fillId="0" borderId="14" xfId="0" quotePrefix="1" applyNumberFormat="1" applyFont="1" applyBorder="1" applyAlignment="1" applyProtection="1"/>
    <xf numFmtId="1" fontId="32" fillId="0" borderId="25" xfId="0" quotePrefix="1" applyNumberFormat="1" applyFont="1" applyBorder="1" applyAlignment="1" applyProtection="1"/>
    <xf numFmtId="1" fontId="32" fillId="0" borderId="49" xfId="0" quotePrefix="1" applyNumberFormat="1" applyFont="1" applyBorder="1" applyAlignment="1" applyProtection="1"/>
    <xf numFmtId="1" fontId="38" fillId="0" borderId="42" xfId="0" applyNumberFormat="1" applyFont="1" applyBorder="1" applyAlignment="1" applyProtection="1">
      <alignment horizontal="right"/>
    </xf>
    <xf numFmtId="1" fontId="38" fillId="0" borderId="41" xfId="0" applyNumberFormat="1" applyFont="1" applyBorder="1" applyAlignment="1" applyProtection="1">
      <alignment horizontal="right"/>
    </xf>
    <xf numFmtId="1" fontId="38" fillId="0" borderId="50" xfId="0" applyNumberFormat="1" applyFont="1" applyBorder="1" applyAlignment="1" applyProtection="1"/>
    <xf numFmtId="1" fontId="38" fillId="0" borderId="45" xfId="0" applyNumberFormat="1" applyFont="1" applyBorder="1" applyProtection="1"/>
    <xf numFmtId="1" fontId="38" fillId="0" borderId="47" xfId="0" applyNumberFormat="1" applyFont="1" applyBorder="1" applyProtection="1"/>
    <xf numFmtId="1" fontId="38" fillId="0" borderId="0" xfId="0" applyNumberFormat="1" applyFont="1" applyBorder="1" applyProtection="1"/>
    <xf numFmtId="3" fontId="26" fillId="13" borderId="30" xfId="4" quotePrefix="1" applyNumberFormat="1" applyFont="1" applyFill="1" applyBorder="1" applyAlignment="1" applyProtection="1">
      <alignment horizontal="center" vertical="center"/>
    </xf>
    <xf numFmtId="0" fontId="3" fillId="18" borderId="0" xfId="4" applyFont="1" applyFill="1" applyAlignment="1">
      <alignment vertical="center"/>
    </xf>
    <xf numFmtId="3" fontId="64" fillId="13" borderId="35" xfId="4" quotePrefix="1" applyNumberFormat="1" applyFont="1" applyFill="1" applyBorder="1" applyAlignment="1" applyProtection="1">
      <alignment horizontal="center" vertical="center"/>
    </xf>
    <xf numFmtId="3" fontId="64" fillId="13" borderId="36" xfId="4" quotePrefix="1" applyNumberFormat="1" applyFont="1" applyFill="1" applyBorder="1" applyAlignment="1" applyProtection="1">
      <alignment horizontal="center" vertical="center"/>
    </xf>
    <xf numFmtId="3" fontId="64" fillId="13" borderId="37" xfId="4" quotePrefix="1" applyNumberFormat="1" applyFont="1" applyFill="1" applyBorder="1" applyAlignment="1" applyProtection="1">
      <alignment horizontal="center" vertical="center"/>
    </xf>
    <xf numFmtId="3" fontId="162" fillId="19" borderId="14" xfId="4" applyNumberFormat="1" applyFont="1" applyFill="1" applyBorder="1" applyAlignment="1" applyProtection="1">
      <alignment horizontal="right" vertical="center"/>
    </xf>
    <xf numFmtId="3" fontId="162" fillId="19" borderId="48" xfId="4" applyNumberFormat="1" applyFont="1" applyFill="1" applyBorder="1" applyAlignment="1" applyProtection="1">
      <alignment horizontal="right" vertical="center"/>
    </xf>
    <xf numFmtId="3" fontId="163" fillId="19" borderId="14" xfId="4" applyNumberFormat="1" applyFont="1" applyFill="1" applyBorder="1" applyAlignment="1" applyProtection="1">
      <alignment horizontal="right" vertical="center"/>
    </xf>
    <xf numFmtId="3" fontId="163" fillId="19" borderId="48" xfId="4" applyNumberFormat="1" applyFont="1" applyFill="1" applyBorder="1" applyAlignment="1" applyProtection="1">
      <alignment horizontal="right" vertical="center"/>
    </xf>
    <xf numFmtId="0" fontId="10" fillId="19" borderId="0" xfId="4" applyFont="1" applyFill="1" applyAlignment="1">
      <alignment vertical="center"/>
    </xf>
    <xf numFmtId="0" fontId="8" fillId="13" borderId="6" xfId="12" applyFont="1" applyFill="1" applyBorder="1" applyAlignment="1">
      <alignment horizontal="left" vertical="center" wrapText="1"/>
    </xf>
    <xf numFmtId="0" fontId="3" fillId="13" borderId="4" xfId="12" applyFont="1" applyFill="1" applyBorder="1" applyAlignment="1">
      <alignment vertical="center" wrapText="1"/>
    </xf>
    <xf numFmtId="168" fontId="9" fillId="13" borderId="51" xfId="12" quotePrefix="1" applyNumberFormat="1" applyFont="1" applyFill="1" applyBorder="1" applyAlignment="1">
      <alignment horizontal="right" vertical="center"/>
    </xf>
    <xf numFmtId="0" fontId="3" fillId="13" borderId="52" xfId="12" applyFont="1" applyFill="1" applyBorder="1" applyAlignment="1">
      <alignment horizontal="left" vertical="center" wrapText="1"/>
    </xf>
    <xf numFmtId="168" fontId="9" fillId="13" borderId="53" xfId="12" quotePrefix="1" applyNumberFormat="1" applyFont="1" applyFill="1" applyBorder="1" applyAlignment="1">
      <alignment horizontal="right" vertical="center"/>
    </xf>
    <xf numFmtId="0" fontId="8" fillId="13" borderId="54" xfId="12" applyFont="1" applyFill="1" applyBorder="1" applyAlignment="1">
      <alignment horizontal="left" vertical="center" wrapText="1"/>
    </xf>
    <xf numFmtId="0" fontId="13" fillId="13" borderId="6" xfId="12" applyFont="1" applyFill="1" applyBorder="1" applyAlignment="1">
      <alignment horizontal="left" vertical="center" wrapText="1"/>
    </xf>
    <xf numFmtId="0" fontId="13" fillId="13" borderId="15" xfId="12" applyFont="1" applyFill="1" applyBorder="1" applyAlignment="1">
      <alignment horizontal="left" vertical="center" wrapText="1"/>
    </xf>
    <xf numFmtId="0" fontId="8" fillId="13" borderId="4" xfId="12" applyFont="1" applyFill="1" applyBorder="1" applyAlignment="1">
      <alignment vertical="center" wrapText="1"/>
    </xf>
    <xf numFmtId="0" fontId="164" fillId="20" borderId="27" xfId="4" applyFont="1" applyFill="1" applyBorder="1" applyAlignment="1" applyProtection="1">
      <alignment horizontal="center" vertical="center"/>
    </xf>
    <xf numFmtId="0" fontId="164" fillId="20" borderId="30" xfId="4" applyFont="1" applyFill="1" applyBorder="1" applyAlignment="1" applyProtection="1">
      <alignment horizontal="center" vertical="center"/>
    </xf>
    <xf numFmtId="3" fontId="162" fillId="20" borderId="55" xfId="4" applyNumberFormat="1" applyFont="1" applyFill="1" applyBorder="1" applyAlignment="1" applyProtection="1">
      <alignment horizontal="right" vertical="center"/>
    </xf>
    <xf numFmtId="3" fontId="162" fillId="20" borderId="56" xfId="4" applyNumberFormat="1" applyFont="1" applyFill="1" applyBorder="1" applyAlignment="1" applyProtection="1">
      <alignment horizontal="right" vertical="center"/>
    </xf>
    <xf numFmtId="0" fontId="3" fillId="18" borderId="0" xfId="4" applyFont="1" applyFill="1" applyBorder="1" applyAlignment="1">
      <alignment vertical="center"/>
    </xf>
    <xf numFmtId="0" fontId="11" fillId="18" borderId="0" xfId="4" applyFont="1" applyFill="1" applyAlignment="1">
      <alignment vertical="center"/>
    </xf>
    <xf numFmtId="0" fontId="3" fillId="0" borderId="2" xfId="4" applyFont="1" applyBorder="1" applyAlignment="1">
      <alignment vertical="center"/>
    </xf>
    <xf numFmtId="0" fontId="11" fillId="0" borderId="2" xfId="4" applyFont="1" applyBorder="1" applyAlignment="1">
      <alignment vertical="center"/>
    </xf>
    <xf numFmtId="0" fontId="3" fillId="13" borderId="2" xfId="4" applyFont="1" applyFill="1" applyBorder="1" applyAlignment="1">
      <alignment vertical="center"/>
    </xf>
    <xf numFmtId="0" fontId="10" fillId="13" borderId="2" xfId="4" applyFont="1" applyFill="1" applyBorder="1" applyAlignment="1">
      <alignment vertical="center"/>
    </xf>
    <xf numFmtId="0" fontId="3" fillId="13" borderId="57" xfId="12" quotePrefix="1" applyNumberFormat="1" applyFont="1" applyFill="1" applyBorder="1" applyAlignment="1">
      <alignment horizontal="right"/>
    </xf>
    <xf numFmtId="0" fontId="3" fillId="13" borderId="41" xfId="12" quotePrefix="1" applyNumberFormat="1" applyFont="1" applyFill="1" applyBorder="1" applyAlignment="1">
      <alignment horizontal="right"/>
    </xf>
    <xf numFmtId="0" fontId="10" fillId="13" borderId="41" xfId="12" quotePrefix="1" applyNumberFormat="1" applyFont="1" applyFill="1" applyBorder="1" applyAlignment="1">
      <alignment horizontal="right"/>
    </xf>
    <xf numFmtId="0" fontId="10" fillId="13" borderId="2" xfId="4" applyNumberFormat="1" applyFont="1" applyFill="1" applyBorder="1" applyAlignment="1">
      <alignment horizontal="right"/>
    </xf>
    <xf numFmtId="0" fontId="3" fillId="13" borderId="2" xfId="4" applyNumberFormat="1" applyFont="1" applyFill="1" applyBorder="1" applyAlignment="1">
      <alignment horizontal="right"/>
    </xf>
    <xf numFmtId="0" fontId="10" fillId="13" borderId="2" xfId="12" applyNumberFormat="1" applyFont="1" applyFill="1" applyBorder="1" applyAlignment="1">
      <alignment horizontal="right"/>
    </xf>
    <xf numFmtId="0" fontId="3" fillId="13" borderId="2" xfId="12" applyNumberFormat="1" applyFont="1" applyFill="1" applyBorder="1" applyAlignment="1">
      <alignment horizontal="right"/>
    </xf>
    <xf numFmtId="0" fontId="11" fillId="13" borderId="2" xfId="4" applyNumberFormat="1" applyFont="1" applyFill="1" applyBorder="1" applyAlignment="1">
      <alignment horizontal="right"/>
    </xf>
    <xf numFmtId="3" fontId="11" fillId="13" borderId="30" xfId="4" applyNumberFormat="1" applyFont="1" applyFill="1" applyBorder="1" applyAlignment="1" applyProtection="1">
      <alignment horizontal="right" vertical="center"/>
    </xf>
    <xf numFmtId="0" fontId="3" fillId="21" borderId="0" xfId="4" applyFont="1" applyFill="1" applyAlignment="1">
      <alignment vertical="center"/>
    </xf>
    <xf numFmtId="0" fontId="11" fillId="21" borderId="0" xfId="4" applyFont="1" applyFill="1" applyAlignment="1">
      <alignment vertical="center"/>
    </xf>
    <xf numFmtId="3" fontId="26" fillId="13" borderId="14" xfId="4" quotePrefix="1" applyNumberFormat="1" applyFont="1" applyFill="1" applyBorder="1" applyAlignment="1" applyProtection="1">
      <alignment horizontal="center" vertical="center"/>
    </xf>
    <xf numFmtId="168" fontId="9" fillId="13" borderId="58" xfId="12" quotePrefix="1" applyNumberFormat="1" applyFont="1" applyFill="1" applyBorder="1" applyAlignment="1">
      <alignment horizontal="right" vertical="center"/>
    </xf>
    <xf numFmtId="0" fontId="3" fillId="13" borderId="23" xfId="12" applyFont="1" applyFill="1" applyBorder="1" applyAlignment="1">
      <alignment horizontal="left" vertical="center" wrapText="1"/>
    </xf>
    <xf numFmtId="168" fontId="3" fillId="13" borderId="2" xfId="12" applyNumberFormat="1" applyFont="1" applyFill="1" applyBorder="1" applyAlignment="1">
      <alignment horizontal="right" vertical="center"/>
    </xf>
    <xf numFmtId="0" fontId="3" fillId="13" borderId="2" xfId="12" applyFont="1" applyFill="1" applyBorder="1" applyAlignment="1">
      <alignment vertical="center"/>
    </xf>
    <xf numFmtId="168" fontId="165" fillId="22" borderId="11" xfId="12" quotePrefix="1" applyNumberFormat="1" applyFont="1" applyFill="1" applyBorder="1" applyAlignment="1">
      <alignment horizontal="right" vertical="center"/>
    </xf>
    <xf numFmtId="3" fontId="166" fillId="22" borderId="14" xfId="4" applyNumberFormat="1" applyFont="1" applyFill="1" applyBorder="1" applyAlignment="1" applyProtection="1">
      <alignment vertical="center"/>
      <protection locked="0"/>
    </xf>
    <xf numFmtId="3" fontId="166" fillId="22" borderId="48" xfId="4" applyNumberFormat="1" applyFont="1" applyFill="1" applyBorder="1" applyAlignment="1" applyProtection="1">
      <alignment vertical="center"/>
    </xf>
    <xf numFmtId="0" fontId="167" fillId="23" borderId="27" xfId="4" applyFont="1" applyFill="1" applyBorder="1" applyAlignment="1" applyProtection="1">
      <alignment horizontal="center" vertical="center"/>
    </xf>
    <xf numFmtId="0" fontId="167" fillId="23" borderId="30" xfId="4" applyFont="1" applyFill="1" applyBorder="1" applyAlignment="1" applyProtection="1">
      <alignment horizontal="center" vertical="center"/>
    </xf>
    <xf numFmtId="0" fontId="3" fillId="13" borderId="0" xfId="4" applyNumberFormat="1" applyFont="1" applyFill="1" applyBorder="1" applyAlignment="1">
      <alignment horizontal="right"/>
    </xf>
    <xf numFmtId="0" fontId="3" fillId="23" borderId="0" xfId="4" applyFont="1" applyFill="1" applyAlignment="1">
      <alignment vertical="center"/>
    </xf>
    <xf numFmtId="0" fontId="11" fillId="23" borderId="0" xfId="4" applyFont="1" applyFill="1" applyAlignment="1">
      <alignment vertical="center"/>
    </xf>
    <xf numFmtId="3" fontId="166" fillId="23" borderId="55" xfId="4" applyNumberFormat="1" applyFont="1" applyFill="1" applyBorder="1" applyAlignment="1" applyProtection="1">
      <alignment vertical="center"/>
    </xf>
    <xf numFmtId="168" fontId="6" fillId="13" borderId="11" xfId="12" quotePrefix="1" applyNumberFormat="1" applyFont="1" applyFill="1" applyBorder="1" applyAlignment="1">
      <alignment horizontal="right" vertical="center"/>
    </xf>
    <xf numFmtId="1" fontId="3" fillId="13" borderId="12" xfId="4" applyNumberFormat="1" applyFont="1" applyFill="1" applyBorder="1" applyAlignment="1">
      <alignment horizontal="left" vertical="center" wrapText="1"/>
    </xf>
    <xf numFmtId="0" fontId="8" fillId="13" borderId="12" xfId="12" applyFont="1" applyFill="1" applyBorder="1" applyAlignment="1">
      <alignment horizontal="left" vertical="center" wrapText="1"/>
    </xf>
    <xf numFmtId="0" fontId="3" fillId="23" borderId="12" xfId="4" applyFont="1" applyFill="1" applyBorder="1" applyAlignment="1">
      <alignment vertical="center"/>
    </xf>
    <xf numFmtId="0" fontId="3" fillId="13" borderId="22" xfId="12" applyFont="1" applyFill="1" applyBorder="1" applyAlignment="1">
      <alignment horizontal="left" vertical="center" wrapText="1"/>
    </xf>
    <xf numFmtId="0" fontId="3" fillId="13" borderId="54" xfId="12" applyFont="1" applyFill="1" applyBorder="1" applyAlignment="1">
      <alignment horizontal="left" vertical="center" wrapText="1"/>
    </xf>
    <xf numFmtId="0" fontId="3" fillId="13" borderId="6" xfId="12" quotePrefix="1" applyFont="1" applyFill="1" applyBorder="1" applyAlignment="1">
      <alignment horizontal="left" vertical="center" wrapText="1"/>
    </xf>
    <xf numFmtId="0" fontId="3" fillId="13" borderId="59" xfId="12" applyFont="1" applyFill="1" applyBorder="1" applyAlignment="1">
      <alignment horizontal="left" vertical="center" wrapText="1"/>
    </xf>
    <xf numFmtId="0" fontId="3" fillId="13" borderId="19" xfId="12" applyFont="1" applyFill="1" applyBorder="1" applyAlignment="1">
      <alignment vertical="center" wrapText="1"/>
    </xf>
    <xf numFmtId="0" fontId="3" fillId="13" borderId="4" xfId="12" quotePrefix="1" applyFont="1" applyFill="1" applyBorder="1" applyAlignment="1">
      <alignment horizontal="left" vertical="center" wrapText="1"/>
    </xf>
    <xf numFmtId="0" fontId="3" fillId="13" borderId="15" xfId="12" quotePrefix="1" applyFont="1" applyFill="1" applyBorder="1" applyAlignment="1">
      <alignment vertical="center" wrapText="1"/>
    </xf>
    <xf numFmtId="168" fontId="9" fillId="13" borderId="3" xfId="12" quotePrefix="1" applyNumberFormat="1" applyFont="1" applyFill="1" applyBorder="1" applyAlignment="1">
      <alignment horizontal="right"/>
    </xf>
    <xf numFmtId="0" fontId="3" fillId="13" borderId="4" xfId="12" quotePrefix="1" applyFont="1" applyFill="1" applyBorder="1" applyAlignment="1">
      <alignment horizontal="left"/>
    </xf>
    <xf numFmtId="168" fontId="9" fillId="13" borderId="8" xfId="12" quotePrefix="1" applyNumberFormat="1" applyFont="1" applyFill="1" applyBorder="1" applyAlignment="1">
      <alignment horizontal="right"/>
    </xf>
    <xf numFmtId="0" fontId="3" fillId="13" borderId="15" xfId="12" quotePrefix="1" applyFont="1" applyFill="1" applyBorder="1"/>
    <xf numFmtId="168" fontId="9" fillId="13" borderId="3" xfId="12" applyNumberFormat="1" applyFont="1" applyFill="1" applyBorder="1" applyAlignment="1">
      <alignment horizontal="right" vertical="center"/>
    </xf>
    <xf numFmtId="0" fontId="12" fillId="13" borderId="54" xfId="12" applyFont="1" applyFill="1" applyBorder="1" applyAlignment="1">
      <alignment horizontal="left" vertical="center" wrapText="1"/>
    </xf>
    <xf numFmtId="0" fontId="12" fillId="13" borderId="15" xfId="12" applyFont="1" applyFill="1" applyBorder="1" applyAlignment="1">
      <alignment horizontal="left" vertical="center" wrapText="1"/>
    </xf>
    <xf numFmtId="0" fontId="12" fillId="13" borderId="23" xfId="12" applyFont="1" applyFill="1" applyBorder="1" applyAlignment="1">
      <alignment horizontal="left" vertical="center" wrapText="1"/>
    </xf>
    <xf numFmtId="0" fontId="12" fillId="13" borderId="52" xfId="12" applyFont="1" applyFill="1" applyBorder="1" applyAlignment="1">
      <alignment horizontal="left" vertical="center" wrapText="1"/>
    </xf>
    <xf numFmtId="0" fontId="12" fillId="13" borderId="0" xfId="12" applyFont="1" applyFill="1" applyBorder="1" applyAlignment="1">
      <alignment horizontal="left" vertical="center" wrapText="1"/>
    </xf>
    <xf numFmtId="0" fontId="3" fillId="24" borderId="0" xfId="4" applyFont="1" applyFill="1" applyAlignment="1">
      <alignment vertical="center"/>
    </xf>
    <xf numFmtId="3" fontId="64" fillId="13" borderId="20" xfId="4" quotePrefix="1" applyNumberFormat="1" applyFont="1" applyFill="1" applyBorder="1" applyAlignment="1" applyProtection="1">
      <alignment horizontal="center" vertical="center"/>
    </xf>
    <xf numFmtId="3" fontId="64" fillId="13" borderId="60" xfId="4" quotePrefix="1" applyNumberFormat="1" applyFont="1" applyFill="1" applyBorder="1" applyAlignment="1" applyProtection="1">
      <alignment horizontal="center" vertical="center"/>
    </xf>
    <xf numFmtId="168" fontId="168" fillId="25" borderId="11" xfId="12" quotePrefix="1" applyNumberFormat="1" applyFont="1" applyFill="1" applyBorder="1" applyAlignment="1">
      <alignment horizontal="right" vertical="center"/>
    </xf>
    <xf numFmtId="0" fontId="12" fillId="0" borderId="0" xfId="4" applyNumberFormat="1" applyFont="1" applyBorder="1" applyAlignment="1">
      <alignment horizontal="right"/>
    </xf>
    <xf numFmtId="0" fontId="12" fillId="16" borderId="0" xfId="4" applyFont="1" applyFill="1" applyAlignment="1">
      <alignment vertical="center"/>
    </xf>
    <xf numFmtId="168" fontId="168" fillId="26" borderId="11" xfId="12" quotePrefix="1" applyNumberFormat="1" applyFont="1" applyFill="1" applyBorder="1" applyAlignment="1">
      <alignment horizontal="right" vertical="center"/>
    </xf>
    <xf numFmtId="3" fontId="169" fillId="22" borderId="35" xfId="4" applyNumberFormat="1" applyFont="1" applyFill="1" applyBorder="1" applyAlignment="1">
      <alignment vertical="center"/>
    </xf>
    <xf numFmtId="3" fontId="169" fillId="22" borderId="36" xfId="4" applyNumberFormat="1" applyFont="1" applyFill="1" applyBorder="1" applyAlignment="1" applyProtection="1">
      <alignment vertical="center"/>
    </xf>
    <xf numFmtId="3" fontId="169" fillId="22" borderId="36" xfId="4" applyNumberFormat="1" applyFont="1" applyFill="1" applyBorder="1" applyAlignment="1">
      <alignment vertical="center"/>
    </xf>
    <xf numFmtId="3" fontId="169" fillId="22" borderId="37" xfId="4" applyNumberFormat="1" applyFont="1" applyFill="1" applyBorder="1" applyAlignment="1" applyProtection="1">
      <alignment vertical="center"/>
    </xf>
    <xf numFmtId="3" fontId="12" fillId="13" borderId="61" xfId="4" applyNumberFormat="1" applyFont="1" applyFill="1" applyBorder="1" applyAlignment="1" applyProtection="1">
      <alignment horizontal="right" vertical="center"/>
      <protection locked="0"/>
    </xf>
    <xf numFmtId="3" fontId="12" fillId="13" borderId="3" xfId="4" applyNumberFormat="1" applyFont="1" applyFill="1" applyBorder="1" applyAlignment="1" applyProtection="1">
      <alignment horizontal="right" vertical="center"/>
      <protection locked="0"/>
    </xf>
    <xf numFmtId="3" fontId="12" fillId="13" borderId="62" xfId="4" applyNumberFormat="1" applyFont="1" applyFill="1" applyBorder="1" applyAlignment="1" applyProtection="1">
      <alignment horizontal="right" vertical="center"/>
      <protection locked="0"/>
    </xf>
    <xf numFmtId="3" fontId="12" fillId="13" borderId="63" xfId="4" applyNumberFormat="1" applyFont="1" applyFill="1" applyBorder="1" applyAlignment="1" applyProtection="1">
      <alignment horizontal="right" vertical="center"/>
      <protection locked="0"/>
    </xf>
    <xf numFmtId="3" fontId="12" fillId="13" borderId="5" xfId="4" applyNumberFormat="1" applyFont="1" applyFill="1" applyBorder="1" applyAlignment="1" applyProtection="1">
      <alignment horizontal="right" vertical="center"/>
      <protection locked="0"/>
    </xf>
    <xf numFmtId="3" fontId="12" fillId="13" borderId="59" xfId="4" applyNumberFormat="1" applyFont="1" applyFill="1" applyBorder="1" applyAlignment="1" applyProtection="1">
      <alignment horizontal="right" vertical="center"/>
      <protection locked="0"/>
    </xf>
    <xf numFmtId="3" fontId="12" fillId="13" borderId="64" xfId="4" applyNumberFormat="1" applyFont="1" applyFill="1" applyBorder="1" applyAlignment="1" applyProtection="1">
      <alignment horizontal="right" vertical="center"/>
      <protection locked="0"/>
    </xf>
    <xf numFmtId="3" fontId="12" fillId="13" borderId="53" xfId="4" applyNumberFormat="1" applyFont="1" applyFill="1" applyBorder="1" applyAlignment="1" applyProtection="1">
      <alignment horizontal="right" vertical="center"/>
      <protection locked="0"/>
    </xf>
    <xf numFmtId="3" fontId="12" fillId="13" borderId="65" xfId="4" applyNumberFormat="1" applyFont="1" applyFill="1" applyBorder="1" applyAlignment="1" applyProtection="1">
      <alignment horizontal="right" vertical="center"/>
      <protection locked="0"/>
    </xf>
    <xf numFmtId="3" fontId="12" fillId="13" borderId="66" xfId="4" applyNumberFormat="1" applyFont="1" applyFill="1" applyBorder="1" applyAlignment="1" applyProtection="1">
      <alignment horizontal="right" vertical="center"/>
      <protection locked="0"/>
    </xf>
    <xf numFmtId="3" fontId="12" fillId="13" borderId="51" xfId="4" applyNumberFormat="1" applyFont="1" applyFill="1" applyBorder="1" applyAlignment="1" applyProtection="1">
      <alignment horizontal="right" vertical="center"/>
      <protection locked="0"/>
    </xf>
    <xf numFmtId="3" fontId="12" fillId="13" borderId="67" xfId="4" applyNumberFormat="1" applyFont="1" applyFill="1" applyBorder="1" applyAlignment="1" applyProtection="1">
      <alignment horizontal="right" vertical="center"/>
      <protection locked="0"/>
    </xf>
    <xf numFmtId="3" fontId="12" fillId="13" borderId="68" xfId="4" applyNumberFormat="1" applyFont="1" applyFill="1" applyBorder="1" applyAlignment="1" applyProtection="1">
      <alignment horizontal="right" vertical="center"/>
      <protection locked="0"/>
    </xf>
    <xf numFmtId="3" fontId="12" fillId="13" borderId="8" xfId="4" applyNumberFormat="1" applyFont="1" applyFill="1" applyBorder="1" applyAlignment="1" applyProtection="1">
      <alignment horizontal="right" vertical="center"/>
      <protection locked="0"/>
    </xf>
    <xf numFmtId="3" fontId="12" fillId="13" borderId="69" xfId="4" applyNumberFormat="1" applyFont="1" applyFill="1" applyBorder="1" applyAlignment="1" applyProtection="1">
      <alignment horizontal="right" vertical="center"/>
      <protection locked="0"/>
    </xf>
    <xf numFmtId="3" fontId="12" fillId="13" borderId="70" xfId="4" applyNumberFormat="1" applyFont="1" applyFill="1" applyBorder="1" applyAlignment="1" applyProtection="1">
      <alignment horizontal="right" vertical="center"/>
      <protection locked="0"/>
    </xf>
    <xf numFmtId="3" fontId="12" fillId="13" borderId="58" xfId="4" applyNumberFormat="1" applyFont="1" applyFill="1" applyBorder="1" applyAlignment="1" applyProtection="1">
      <alignment horizontal="right" vertical="center"/>
      <protection locked="0"/>
    </xf>
    <xf numFmtId="3" fontId="12" fillId="13" borderId="71" xfId="4" applyNumberFormat="1" applyFont="1" applyFill="1" applyBorder="1" applyAlignment="1" applyProtection="1">
      <alignment horizontal="right" vertical="center"/>
      <protection locked="0"/>
    </xf>
    <xf numFmtId="3" fontId="12" fillId="13" borderId="31" xfId="4" applyNumberFormat="1" applyFont="1" applyFill="1" applyBorder="1" applyAlignment="1" applyProtection="1">
      <alignment horizontal="right" vertical="center"/>
      <protection locked="0"/>
    </xf>
    <xf numFmtId="3" fontId="12" fillId="13" borderId="32" xfId="4" applyNumberFormat="1" applyFont="1" applyFill="1" applyBorder="1" applyAlignment="1" applyProtection="1">
      <alignment horizontal="right" vertical="center"/>
      <protection locked="0"/>
    </xf>
    <xf numFmtId="3" fontId="12" fillId="13" borderId="33" xfId="4" applyNumberFormat="1" applyFont="1" applyFill="1" applyBorder="1" applyAlignment="1" applyProtection="1">
      <alignment horizontal="right" vertical="center"/>
      <protection locked="0"/>
    </xf>
    <xf numFmtId="3" fontId="169" fillId="23" borderId="72" xfId="4" applyNumberFormat="1" applyFont="1" applyFill="1" applyBorder="1" applyAlignment="1">
      <alignment vertical="center"/>
    </xf>
    <xf numFmtId="3" fontId="169" fillId="23" borderId="73" xfId="4" applyNumberFormat="1" applyFont="1" applyFill="1" applyBorder="1" applyAlignment="1">
      <alignment vertical="center"/>
    </xf>
    <xf numFmtId="3" fontId="169" fillId="23" borderId="74" xfId="4" applyNumberFormat="1" applyFont="1" applyFill="1" applyBorder="1" applyAlignment="1" applyProtection="1">
      <alignment vertical="center"/>
    </xf>
    <xf numFmtId="3" fontId="12" fillId="13" borderId="0" xfId="4" applyNumberFormat="1" applyFont="1" applyFill="1" applyBorder="1" applyAlignment="1">
      <alignment vertical="center"/>
    </xf>
    <xf numFmtId="3" fontId="12" fillId="13" borderId="0" xfId="4" applyNumberFormat="1" applyFont="1" applyFill="1" applyBorder="1" applyAlignment="1" applyProtection="1">
      <alignment vertical="center"/>
    </xf>
    <xf numFmtId="3" fontId="12" fillId="13" borderId="25" xfId="4" applyNumberFormat="1" applyFont="1" applyFill="1" applyBorder="1" applyAlignment="1" applyProtection="1">
      <alignment vertical="center"/>
    </xf>
    <xf numFmtId="3" fontId="12" fillId="13" borderId="12" xfId="4" applyNumberFormat="1" applyFont="1" applyFill="1" applyBorder="1" applyAlignment="1">
      <alignment vertical="center"/>
    </xf>
    <xf numFmtId="3" fontId="12" fillId="13" borderId="12" xfId="4" applyNumberFormat="1" applyFont="1" applyFill="1" applyBorder="1" applyAlignment="1" applyProtection="1">
      <alignment vertical="center"/>
    </xf>
    <xf numFmtId="3" fontId="12" fillId="13" borderId="48" xfId="4" applyNumberFormat="1" applyFont="1" applyFill="1" applyBorder="1" applyAlignment="1" applyProtection="1">
      <alignment vertical="center"/>
    </xf>
    <xf numFmtId="3" fontId="11" fillId="13" borderId="0" xfId="4" applyNumberFormat="1" applyFont="1" applyFill="1" applyBorder="1" applyAlignment="1" applyProtection="1">
      <alignment vertical="center"/>
    </xf>
    <xf numFmtId="3" fontId="11" fillId="13" borderId="12" xfId="4" applyNumberFormat="1" applyFont="1" applyFill="1" applyBorder="1" applyAlignment="1">
      <alignment vertical="center"/>
    </xf>
    <xf numFmtId="3" fontId="11" fillId="13" borderId="12" xfId="4" applyNumberFormat="1" applyFont="1" applyFill="1" applyBorder="1" applyAlignment="1" applyProtection="1">
      <alignment vertical="center"/>
    </xf>
    <xf numFmtId="3" fontId="170" fillId="19" borderId="35" xfId="4" applyNumberFormat="1" applyFont="1" applyFill="1" applyBorder="1" applyAlignment="1" applyProtection="1">
      <alignment horizontal="right" vertical="center"/>
    </xf>
    <xf numFmtId="3" fontId="170" fillId="19" borderId="36" xfId="4" applyNumberFormat="1" applyFont="1" applyFill="1" applyBorder="1" applyAlignment="1" applyProtection="1">
      <alignment horizontal="right" vertical="center"/>
    </xf>
    <xf numFmtId="3" fontId="170" fillId="19" borderId="37" xfId="4" applyNumberFormat="1" applyFont="1" applyFill="1" applyBorder="1" applyAlignment="1" applyProtection="1">
      <alignment horizontal="right" vertical="center"/>
    </xf>
    <xf numFmtId="3" fontId="12" fillId="13" borderId="61" xfId="4" applyNumberFormat="1" applyFont="1" applyFill="1" applyBorder="1" applyAlignment="1" applyProtection="1">
      <alignment horizontal="right" vertical="center"/>
    </xf>
    <xf numFmtId="3" fontId="12" fillId="13" borderId="3" xfId="4" applyNumberFormat="1" applyFont="1" applyFill="1" applyBorder="1" applyAlignment="1" applyProtection="1">
      <alignment horizontal="right" vertical="center"/>
    </xf>
    <xf numFmtId="3" fontId="12" fillId="13" borderId="62" xfId="4" applyNumberFormat="1" applyFont="1" applyFill="1" applyBorder="1" applyAlignment="1" applyProtection="1">
      <alignment horizontal="right" vertical="center"/>
    </xf>
    <xf numFmtId="3" fontId="12" fillId="13" borderId="68" xfId="4" applyNumberFormat="1" applyFont="1" applyFill="1" applyBorder="1" applyAlignment="1" applyProtection="1">
      <alignment horizontal="right" vertical="center"/>
    </xf>
    <xf numFmtId="3" fontId="12" fillId="13" borderId="8" xfId="4" applyNumberFormat="1" applyFont="1" applyFill="1" applyBorder="1" applyAlignment="1" applyProtection="1">
      <alignment horizontal="right" vertical="center"/>
    </xf>
    <xf numFmtId="3" fontId="12" fillId="13" borderId="69" xfId="4" applyNumberFormat="1" applyFont="1" applyFill="1" applyBorder="1" applyAlignment="1" applyProtection="1">
      <alignment horizontal="right" vertical="center"/>
    </xf>
    <xf numFmtId="3" fontId="12" fillId="13" borderId="63" xfId="4" applyNumberFormat="1" applyFont="1" applyFill="1" applyBorder="1" applyAlignment="1" applyProtection="1">
      <alignment horizontal="right" vertical="center"/>
    </xf>
    <xf numFmtId="3" fontId="12" fillId="13" borderId="5" xfId="4" applyNumberFormat="1" applyFont="1" applyFill="1" applyBorder="1" applyAlignment="1" applyProtection="1">
      <alignment horizontal="right" vertical="center"/>
    </xf>
    <xf numFmtId="3" fontId="12" fillId="13" borderId="59"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xf>
    <xf numFmtId="3" fontId="12" fillId="13" borderId="9" xfId="4" applyNumberFormat="1" applyFont="1" applyFill="1" applyBorder="1" applyAlignment="1" applyProtection="1">
      <alignment horizontal="right" vertical="center"/>
    </xf>
    <xf numFmtId="3" fontId="12" fillId="13" borderId="76" xfId="4" applyNumberFormat="1" applyFont="1" applyFill="1" applyBorder="1" applyAlignment="1" applyProtection="1">
      <alignment horizontal="right" vertical="center"/>
    </xf>
    <xf numFmtId="3" fontId="12" fillId="13" borderId="66" xfId="4" applyNumberFormat="1" applyFont="1" applyFill="1" applyBorder="1" applyAlignment="1" applyProtection="1">
      <alignment horizontal="right" vertical="center"/>
    </xf>
    <xf numFmtId="3" fontId="12" fillId="13" borderId="51" xfId="4" applyNumberFormat="1" applyFont="1" applyFill="1" applyBorder="1" applyAlignment="1" applyProtection="1">
      <alignment horizontal="right" vertical="center"/>
    </xf>
    <xf numFmtId="3" fontId="12" fillId="13" borderId="67" xfId="4" applyNumberFormat="1" applyFont="1" applyFill="1" applyBorder="1" applyAlignment="1" applyProtection="1">
      <alignment horizontal="right" vertical="center"/>
    </xf>
    <xf numFmtId="3" fontId="12" fillId="13" borderId="64" xfId="4" applyNumberFormat="1" applyFont="1" applyFill="1" applyBorder="1" applyAlignment="1" applyProtection="1">
      <alignment horizontal="right" vertical="center"/>
    </xf>
    <xf numFmtId="3" fontId="12" fillId="13" borderId="53" xfId="4" applyNumberFormat="1" applyFont="1" applyFill="1" applyBorder="1" applyAlignment="1" applyProtection="1">
      <alignment horizontal="right" vertical="center"/>
    </xf>
    <xf numFmtId="3" fontId="12" fillId="13" borderId="65" xfId="4" applyNumberFormat="1" applyFont="1" applyFill="1" applyBorder="1" applyAlignment="1" applyProtection="1">
      <alignment horizontal="right" vertical="center"/>
    </xf>
    <xf numFmtId="3" fontId="12" fillId="13" borderId="77" xfId="4" applyNumberFormat="1" applyFont="1" applyFill="1" applyBorder="1" applyAlignment="1" applyProtection="1">
      <alignment horizontal="right" vertical="center"/>
    </xf>
    <xf numFmtId="3" fontId="12" fillId="13" borderId="21" xfId="4" applyNumberFormat="1" applyFont="1" applyFill="1" applyBorder="1" applyAlignment="1" applyProtection="1">
      <alignment horizontal="right" vertical="center"/>
    </xf>
    <xf numFmtId="3" fontId="12" fillId="13" borderId="78" xfId="4" applyNumberFormat="1" applyFont="1" applyFill="1" applyBorder="1" applyAlignment="1" applyProtection="1">
      <alignment horizontal="right" vertical="center"/>
    </xf>
    <xf numFmtId="3" fontId="12" fillId="13" borderId="79" xfId="4" applyNumberFormat="1" applyFont="1" applyFill="1" applyBorder="1" applyAlignment="1" applyProtection="1">
      <alignment horizontal="right" vertical="center"/>
    </xf>
    <xf numFmtId="3" fontId="12" fillId="13" borderId="80" xfId="4" applyNumberFormat="1" applyFont="1" applyFill="1" applyBorder="1" applyAlignment="1" applyProtection="1">
      <alignment horizontal="right" vertical="center"/>
    </xf>
    <xf numFmtId="3" fontId="12" fillId="13" borderId="81" xfId="4" applyNumberFormat="1" applyFont="1" applyFill="1" applyBorder="1" applyAlignment="1" applyProtection="1">
      <alignment horizontal="right" vertical="center"/>
    </xf>
    <xf numFmtId="3" fontId="171" fillId="15" borderId="31" xfId="4" applyNumberFormat="1" applyFont="1" applyFill="1" applyBorder="1" applyAlignment="1">
      <alignment horizontal="right" vertical="center"/>
    </xf>
    <xf numFmtId="3" fontId="171" fillId="15" borderId="32" xfId="4" applyNumberFormat="1" applyFont="1" applyFill="1" applyBorder="1" applyAlignment="1" applyProtection="1">
      <alignment horizontal="right" vertical="center"/>
    </xf>
    <xf numFmtId="3" fontId="171" fillId="15" borderId="32" xfId="4" applyNumberFormat="1" applyFont="1" applyFill="1" applyBorder="1" applyAlignment="1">
      <alignment horizontal="right" vertical="center"/>
    </xf>
    <xf numFmtId="3" fontId="171" fillId="15" borderId="33"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protection locked="0"/>
    </xf>
    <xf numFmtId="3" fontId="12" fillId="13" borderId="9" xfId="4" applyNumberFormat="1" applyFont="1" applyFill="1" applyBorder="1" applyAlignment="1" applyProtection="1">
      <alignment horizontal="right" vertical="center"/>
      <protection locked="0"/>
    </xf>
    <xf numFmtId="3" fontId="12" fillId="13" borderId="76" xfId="4" applyNumberFormat="1" applyFont="1" applyFill="1" applyBorder="1" applyAlignment="1" applyProtection="1">
      <alignment horizontal="right" vertical="center"/>
      <protection locked="0"/>
    </xf>
    <xf numFmtId="3" fontId="171" fillId="15" borderId="35" xfId="4" applyNumberFormat="1" applyFont="1" applyFill="1" applyBorder="1" applyAlignment="1">
      <alignment horizontal="right" vertical="center"/>
    </xf>
    <xf numFmtId="3" fontId="171" fillId="15" borderId="36" xfId="4" applyNumberFormat="1" applyFont="1" applyFill="1" applyBorder="1" applyAlignment="1" applyProtection="1">
      <alignment horizontal="right" vertical="center"/>
    </xf>
    <xf numFmtId="3" fontId="171" fillId="15" borderId="36" xfId="4" applyNumberFormat="1" applyFont="1" applyFill="1" applyBorder="1" applyAlignment="1">
      <alignment horizontal="right" vertical="center"/>
    </xf>
    <xf numFmtId="3" fontId="171" fillId="15" borderId="37" xfId="4" applyNumberFormat="1" applyFont="1" applyFill="1" applyBorder="1" applyAlignment="1" applyProtection="1">
      <alignment horizontal="right" vertical="center"/>
    </xf>
    <xf numFmtId="3" fontId="12" fillId="17" borderId="82" xfId="4" applyNumberFormat="1" applyFont="1" applyFill="1" applyBorder="1" applyAlignment="1" applyProtection="1">
      <alignment horizontal="right" vertical="center"/>
    </xf>
    <xf numFmtId="3" fontId="12" fillId="17" borderId="83" xfId="4" applyNumberFormat="1" applyFont="1" applyFill="1" applyBorder="1" applyAlignment="1" applyProtection="1">
      <alignment horizontal="right" vertical="center"/>
    </xf>
    <xf numFmtId="3" fontId="12" fillId="17" borderId="84" xfId="4" applyNumberFormat="1" applyFont="1" applyFill="1" applyBorder="1" applyAlignment="1" applyProtection="1">
      <alignment horizontal="right" vertical="center"/>
    </xf>
    <xf numFmtId="3" fontId="6" fillId="13" borderId="85" xfId="4" applyNumberFormat="1" applyFont="1" applyFill="1" applyBorder="1" applyAlignment="1" applyProtection="1">
      <alignment horizontal="right" vertical="center"/>
      <protection locked="0"/>
    </xf>
    <xf numFmtId="3" fontId="6" fillId="13" borderId="85" xfId="4" applyNumberFormat="1" applyFont="1" applyFill="1" applyBorder="1" applyAlignment="1" applyProtection="1">
      <alignment horizontal="right" vertical="center"/>
    </xf>
    <xf numFmtId="3" fontId="6" fillId="13" borderId="86" xfId="4" applyNumberFormat="1" applyFont="1" applyFill="1" applyBorder="1" applyAlignment="1" applyProtection="1">
      <alignment horizontal="right" vertical="center"/>
      <protection locked="0"/>
    </xf>
    <xf numFmtId="3" fontId="6" fillId="13" borderId="86" xfId="4" applyNumberFormat="1" applyFont="1" applyFill="1" applyBorder="1" applyAlignment="1" applyProtection="1">
      <alignment horizontal="right" vertical="center"/>
    </xf>
    <xf numFmtId="3" fontId="6" fillId="13" borderId="87" xfId="4" applyNumberFormat="1" applyFont="1" applyFill="1" applyBorder="1" applyAlignment="1" applyProtection="1">
      <alignment horizontal="right" vertical="center"/>
      <protection locked="0"/>
    </xf>
    <xf numFmtId="3" fontId="6" fillId="13" borderId="87" xfId="4" applyNumberFormat="1" applyFont="1" applyFill="1" applyBorder="1" applyAlignment="1" applyProtection="1">
      <alignment horizontal="right" vertical="center"/>
    </xf>
    <xf numFmtId="3" fontId="6" fillId="13" borderId="88" xfId="4" applyNumberFormat="1" applyFont="1" applyFill="1" applyBorder="1" applyAlignment="1" applyProtection="1">
      <alignment horizontal="right" vertical="center"/>
      <protection locked="0"/>
    </xf>
    <xf numFmtId="3" fontId="6" fillId="13" borderId="88" xfId="4" applyNumberFormat="1" applyFont="1" applyFill="1" applyBorder="1" applyAlignment="1" applyProtection="1">
      <alignment horizontal="right" vertical="center"/>
    </xf>
    <xf numFmtId="3" fontId="6" fillId="13" borderId="23" xfId="4" applyNumberFormat="1" applyFont="1" applyFill="1" applyBorder="1" applyAlignment="1" applyProtection="1">
      <alignment horizontal="right" vertical="center"/>
    </xf>
    <xf numFmtId="3" fontId="6" fillId="13" borderId="89" xfId="4" applyNumberFormat="1" applyFont="1" applyFill="1" applyBorder="1" applyAlignment="1" applyProtection="1">
      <alignment horizontal="right" vertical="center"/>
    </xf>
    <xf numFmtId="3" fontId="6" fillId="13" borderId="19" xfId="4" applyNumberFormat="1" applyFont="1" applyFill="1" applyBorder="1" applyAlignment="1" applyProtection="1">
      <alignment horizontal="right" vertical="center"/>
    </xf>
    <xf numFmtId="3" fontId="6" fillId="13" borderId="90" xfId="4" applyNumberFormat="1" applyFont="1" applyFill="1" applyBorder="1" applyAlignment="1" applyProtection="1">
      <alignment horizontal="right" vertical="center"/>
    </xf>
    <xf numFmtId="3" fontId="6" fillId="13" borderId="91" xfId="4" applyNumberFormat="1" applyFont="1" applyFill="1" applyBorder="1" applyAlignment="1" applyProtection="1">
      <alignment horizontal="right" vertical="center"/>
    </xf>
    <xf numFmtId="3" fontId="6" fillId="13" borderId="92" xfId="4" applyNumberFormat="1" applyFont="1" applyFill="1" applyBorder="1" applyAlignment="1" applyProtection="1">
      <alignment horizontal="right" vertical="center"/>
    </xf>
    <xf numFmtId="3" fontId="6" fillId="13" borderId="93" xfId="4" applyNumberFormat="1" applyFont="1" applyFill="1" applyBorder="1" applyAlignment="1" applyProtection="1">
      <alignment horizontal="right" vertical="center"/>
    </xf>
    <xf numFmtId="3" fontId="6" fillId="13" borderId="94" xfId="4" applyNumberFormat="1" applyFont="1" applyFill="1" applyBorder="1" applyAlignment="1" applyProtection="1">
      <alignment horizontal="right" vertical="center"/>
    </xf>
    <xf numFmtId="3" fontId="6" fillId="13" borderId="95" xfId="4" applyNumberFormat="1" applyFont="1" applyFill="1" applyBorder="1" applyAlignment="1" applyProtection="1">
      <alignment horizontal="right" vertical="center"/>
    </xf>
    <xf numFmtId="3" fontId="6" fillId="13" borderId="96" xfId="4" applyNumberFormat="1" applyFont="1" applyFill="1" applyBorder="1" applyAlignment="1" applyProtection="1">
      <alignment horizontal="right" vertical="center"/>
    </xf>
    <xf numFmtId="3" fontId="6" fillId="13" borderId="97" xfId="4" applyNumberFormat="1" applyFont="1" applyFill="1" applyBorder="1" applyAlignment="1" applyProtection="1">
      <alignment horizontal="right" vertical="center"/>
    </xf>
    <xf numFmtId="3" fontId="6" fillId="13" borderId="98" xfId="4" applyNumberFormat="1" applyFont="1" applyFill="1" applyBorder="1" applyAlignment="1" applyProtection="1">
      <alignment horizontal="right" vertical="center"/>
    </xf>
    <xf numFmtId="3" fontId="6" fillId="13" borderId="99" xfId="4" applyNumberFormat="1" applyFont="1" applyFill="1" applyBorder="1" applyAlignment="1" applyProtection="1">
      <alignment horizontal="right" vertical="center"/>
    </xf>
    <xf numFmtId="3" fontId="6" fillId="13" borderId="0" xfId="4" applyNumberFormat="1" applyFont="1" applyFill="1" applyBorder="1" applyAlignment="1" applyProtection="1">
      <alignment horizontal="right" vertical="center"/>
    </xf>
    <xf numFmtId="3" fontId="11" fillId="13" borderId="85" xfId="4" applyNumberFormat="1" applyFont="1" applyFill="1" applyBorder="1" applyAlignment="1" applyProtection="1">
      <alignment horizontal="right" vertical="center"/>
      <protection locked="0"/>
    </xf>
    <xf numFmtId="3" fontId="11" fillId="13" borderId="85" xfId="4" applyNumberFormat="1" applyFont="1" applyFill="1" applyBorder="1" applyAlignment="1" applyProtection="1">
      <alignment horizontal="right" vertical="center"/>
    </xf>
    <xf numFmtId="3" fontId="11" fillId="13" borderId="86" xfId="4" applyNumberFormat="1" applyFont="1" applyFill="1" applyBorder="1" applyAlignment="1" applyProtection="1">
      <alignment horizontal="right" vertical="center"/>
      <protection locked="0"/>
    </xf>
    <xf numFmtId="3" fontId="11" fillId="13" borderId="86"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horizontal="right" vertical="center"/>
      <protection locked="0"/>
    </xf>
    <xf numFmtId="3" fontId="11" fillId="13" borderId="94" xfId="4" applyNumberFormat="1" applyFont="1" applyFill="1" applyBorder="1" applyAlignment="1" applyProtection="1">
      <alignment horizontal="right" vertical="center"/>
    </xf>
    <xf numFmtId="3" fontId="11" fillId="13" borderId="92" xfId="4" applyNumberFormat="1" applyFont="1" applyFill="1" applyBorder="1" applyAlignment="1" applyProtection="1">
      <alignment horizontal="right" vertical="center"/>
      <protection locked="0"/>
    </xf>
    <xf numFmtId="3" fontId="11" fillId="13" borderId="92" xfId="4" applyNumberFormat="1" applyFont="1" applyFill="1" applyBorder="1" applyAlignment="1" applyProtection="1">
      <alignment horizontal="right" vertical="center"/>
    </xf>
    <xf numFmtId="3" fontId="11" fillId="13" borderId="88" xfId="4" applyNumberFormat="1" applyFont="1" applyFill="1" applyBorder="1" applyAlignment="1" applyProtection="1">
      <alignment horizontal="right" vertical="center"/>
      <protection locked="0"/>
    </xf>
    <xf numFmtId="3" fontId="11" fillId="13" borderId="88" xfId="4" applyNumberFormat="1" applyFont="1" applyFill="1" applyBorder="1" applyAlignment="1" applyProtection="1">
      <alignment horizontal="right" vertical="center"/>
    </xf>
    <xf numFmtId="3" fontId="11" fillId="13" borderId="44" xfId="4" applyNumberFormat="1" applyFont="1" applyFill="1" applyBorder="1" applyAlignment="1" applyProtection="1">
      <alignment horizontal="right" vertical="center"/>
      <protection locked="0"/>
    </xf>
    <xf numFmtId="3" fontId="11" fillId="13" borderId="44"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vertical="center"/>
      <protection locked="0"/>
    </xf>
    <xf numFmtId="3" fontId="11" fillId="13" borderId="30" xfId="4" applyNumberFormat="1" applyFont="1" applyFill="1" applyBorder="1" applyAlignment="1" applyProtection="1">
      <alignment vertical="center"/>
      <protection locked="0"/>
    </xf>
    <xf numFmtId="3" fontId="11" fillId="13" borderId="86" xfId="4" applyNumberFormat="1" applyFont="1" applyFill="1" applyBorder="1" applyAlignment="1" applyProtection="1">
      <alignment vertical="center"/>
      <protection locked="0"/>
    </xf>
    <xf numFmtId="3" fontId="11" fillId="13" borderId="88" xfId="4" applyNumberFormat="1" applyFont="1" applyFill="1" applyBorder="1" applyAlignment="1" applyProtection="1">
      <alignment vertical="center"/>
      <protection locked="0"/>
    </xf>
    <xf numFmtId="3" fontId="11" fillId="13" borderId="85" xfId="4" applyNumberFormat="1" applyFont="1" applyFill="1" applyBorder="1" applyAlignment="1" applyProtection="1">
      <alignment vertical="center"/>
      <protection locked="0"/>
    </xf>
    <xf numFmtId="3" fontId="11" fillId="13" borderId="2" xfId="4" applyNumberFormat="1" applyFont="1" applyFill="1" applyBorder="1" applyAlignment="1">
      <alignment vertical="center"/>
    </xf>
    <xf numFmtId="3" fontId="11" fillId="13" borderId="87" xfId="4" applyNumberFormat="1" applyFont="1" applyFill="1" applyBorder="1" applyAlignment="1" applyProtection="1">
      <alignment horizontal="right" vertical="center"/>
      <protection locked="0"/>
    </xf>
    <xf numFmtId="3" fontId="11" fillId="13" borderId="87" xfId="4" applyNumberFormat="1" applyFont="1" applyFill="1" applyBorder="1" applyAlignment="1" applyProtection="1">
      <alignment horizontal="right" vertical="center"/>
    </xf>
    <xf numFmtId="3" fontId="172" fillId="26" borderId="48" xfId="4" applyNumberFormat="1" applyFont="1" applyFill="1" applyBorder="1" applyAlignment="1" applyProtection="1">
      <alignment vertical="center"/>
    </xf>
    <xf numFmtId="3" fontId="11" fillId="13" borderId="30" xfId="4" applyNumberFormat="1" applyFont="1" applyFill="1" applyBorder="1" applyAlignment="1" applyProtection="1">
      <alignment horizontal="right" vertical="center"/>
      <protection locked="0"/>
    </xf>
    <xf numFmtId="3" fontId="172" fillId="26" borderId="14" xfId="4" applyNumberFormat="1" applyFont="1" applyFill="1" applyBorder="1" applyAlignment="1" applyProtection="1">
      <alignment horizontal="right" vertical="center"/>
      <protection locked="0"/>
    </xf>
    <xf numFmtId="3" fontId="172" fillId="26" borderId="48" xfId="4" applyNumberFormat="1" applyFont="1" applyFill="1" applyBorder="1" applyAlignment="1" applyProtection="1">
      <alignment horizontal="right" vertical="center"/>
    </xf>
    <xf numFmtId="3" fontId="172" fillId="26" borderId="14" xfId="4" applyNumberFormat="1" applyFont="1" applyFill="1" applyBorder="1" applyAlignment="1" applyProtection="1">
      <alignment horizontal="right" vertical="center"/>
    </xf>
    <xf numFmtId="168" fontId="168" fillId="26" borderId="1" xfId="12" quotePrefix="1" applyNumberFormat="1" applyFont="1" applyFill="1" applyBorder="1" applyAlignment="1">
      <alignment horizontal="right" vertical="center"/>
    </xf>
    <xf numFmtId="3" fontId="172" fillId="26" borderId="49" xfId="4" applyNumberFormat="1" applyFont="1" applyFill="1" applyBorder="1" applyAlignment="1" applyProtection="1">
      <alignment vertical="center"/>
    </xf>
    <xf numFmtId="165" fontId="6" fillId="13" borderId="2" xfId="12" applyNumberFormat="1" applyFont="1" applyFill="1" applyBorder="1" applyAlignment="1">
      <alignment horizontal="right" vertical="center"/>
    </xf>
    <xf numFmtId="0" fontId="173" fillId="23" borderId="73" xfId="12" applyFont="1" applyFill="1" applyBorder="1" applyAlignment="1">
      <alignment horizontal="right" vertical="center"/>
    </xf>
    <xf numFmtId="0" fontId="166" fillId="23" borderId="74" xfId="12" applyFont="1" applyFill="1" applyBorder="1" applyAlignment="1">
      <alignment horizontal="center" vertical="center" wrapText="1"/>
    </xf>
    <xf numFmtId="168" fontId="9" fillId="13" borderId="100" xfId="12" quotePrefix="1" applyNumberFormat="1" applyFont="1" applyFill="1" applyBorder="1" applyAlignment="1">
      <alignment horizontal="right" vertical="center"/>
    </xf>
    <xf numFmtId="0" fontId="8" fillId="13" borderId="101" xfId="12" applyFont="1" applyFill="1" applyBorder="1" applyAlignment="1">
      <alignment vertical="center" wrapText="1"/>
    </xf>
    <xf numFmtId="3" fontId="11" fillId="13" borderId="102" xfId="4" applyNumberFormat="1" applyFont="1" applyFill="1" applyBorder="1" applyAlignment="1" applyProtection="1">
      <alignment horizontal="right" vertical="center"/>
      <protection locked="0"/>
    </xf>
    <xf numFmtId="3" fontId="11" fillId="13" borderId="102" xfId="4" applyNumberFormat="1" applyFont="1" applyFill="1" applyBorder="1" applyAlignment="1" applyProtection="1">
      <alignment horizontal="right" vertical="center"/>
    </xf>
    <xf numFmtId="0" fontId="8" fillId="13" borderId="18" xfId="12" applyFont="1" applyFill="1" applyBorder="1" applyAlignment="1">
      <alignment vertical="center" wrapText="1"/>
    </xf>
    <xf numFmtId="0" fontId="8" fillId="13" borderId="101" xfId="4" applyFont="1" applyFill="1" applyBorder="1" applyAlignment="1">
      <alignment vertical="center" wrapText="1"/>
    </xf>
    <xf numFmtId="3" fontId="11" fillId="13" borderId="102" xfId="4" applyNumberFormat="1" applyFont="1" applyFill="1" applyBorder="1" applyAlignment="1" applyProtection="1">
      <alignment vertical="center"/>
      <protection locked="0"/>
    </xf>
    <xf numFmtId="0" fontId="8" fillId="13" borderId="101" xfId="12" applyFont="1" applyFill="1" applyBorder="1" applyAlignment="1">
      <alignment horizontal="left" vertical="center" wrapText="1"/>
    </xf>
    <xf numFmtId="168" fontId="20" fillId="13" borderId="100" xfId="12" quotePrefix="1" applyNumberFormat="1" applyFont="1" applyFill="1" applyBorder="1" applyAlignment="1">
      <alignment horizontal="right"/>
    </xf>
    <xf numFmtId="0" fontId="21" fillId="13" borderId="101" xfId="12" applyFont="1" applyFill="1" applyBorder="1"/>
    <xf numFmtId="168" fontId="20" fillId="13" borderId="9" xfId="12" quotePrefix="1" applyNumberFormat="1" applyFont="1" applyFill="1" applyBorder="1" applyAlignment="1">
      <alignment horizontal="right"/>
    </xf>
    <xf numFmtId="0" fontId="21" fillId="13" borderId="18" xfId="12" applyFont="1" applyFill="1" applyBorder="1"/>
    <xf numFmtId="0" fontId="3" fillId="13" borderId="101" xfId="12" applyFont="1" applyFill="1" applyBorder="1" applyAlignment="1">
      <alignment horizontal="left" vertical="center" wrapText="1"/>
    </xf>
    <xf numFmtId="0" fontId="11" fillId="24" borderId="0" xfId="4" applyFont="1" applyFill="1" applyAlignment="1">
      <alignment vertical="center"/>
    </xf>
    <xf numFmtId="0" fontId="12" fillId="24" borderId="0" xfId="4" applyFont="1" applyFill="1" applyAlignment="1">
      <alignment vertical="center"/>
    </xf>
    <xf numFmtId="0" fontId="3" fillId="24" borderId="0" xfId="4" applyFont="1" applyFill="1" applyAlignment="1" applyProtection="1">
      <alignment vertical="center"/>
      <protection locked="0"/>
    </xf>
    <xf numFmtId="0" fontId="153" fillId="13" borderId="0" xfId="4" applyNumberFormat="1" applyFont="1" applyFill="1" applyBorder="1" applyAlignment="1" applyProtection="1">
      <alignment horizontal="right"/>
      <protection locked="0"/>
    </xf>
    <xf numFmtId="0" fontId="153" fillId="13" borderId="0" xfId="4" applyFont="1" applyFill="1" applyAlignment="1">
      <alignment vertical="center"/>
    </xf>
    <xf numFmtId="0" fontId="153" fillId="13" borderId="0" xfId="4" applyFont="1" applyFill="1" applyAlignment="1">
      <alignment vertical="center" wrapText="1"/>
    </xf>
    <xf numFmtId="0" fontId="8" fillId="13" borderId="18" xfId="4" applyFont="1" applyFill="1" applyBorder="1" applyAlignment="1">
      <alignment vertical="center" wrapText="1"/>
    </xf>
    <xf numFmtId="3" fontId="11" fillId="13" borderId="87"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horizontal="right" vertical="center"/>
    </xf>
    <xf numFmtId="0" fontId="3" fillId="14" borderId="0" xfId="4" applyFont="1" applyFill="1" applyAlignment="1">
      <alignment vertical="center" wrapText="1"/>
    </xf>
    <xf numFmtId="3" fontId="174" fillId="26" borderId="37" xfId="4" applyNumberFormat="1" applyFont="1" applyFill="1" applyBorder="1" applyAlignment="1" applyProtection="1">
      <alignment vertical="center"/>
    </xf>
    <xf numFmtId="3" fontId="12" fillId="13" borderId="103" xfId="4" applyNumberFormat="1" applyFont="1" applyFill="1" applyBorder="1" applyAlignment="1" applyProtection="1">
      <alignment horizontal="right" vertical="center"/>
      <protection locked="0"/>
    </xf>
    <xf numFmtId="3" fontId="12" fillId="13" borderId="78" xfId="4" applyNumberFormat="1" applyFont="1" applyFill="1" applyBorder="1" applyAlignment="1" applyProtection="1">
      <alignment horizontal="right" vertical="center"/>
      <protection locked="0"/>
    </xf>
    <xf numFmtId="3" fontId="174" fillId="26" borderId="37" xfId="4" applyNumberFormat="1" applyFont="1" applyFill="1" applyBorder="1" applyAlignment="1" applyProtection="1">
      <alignment horizontal="right" vertical="center"/>
    </xf>
    <xf numFmtId="3" fontId="174" fillId="26" borderId="37" xfId="4" applyNumberFormat="1" applyFont="1" applyFill="1" applyBorder="1" applyAlignment="1" applyProtection="1">
      <alignment horizontal="right" vertical="center"/>
      <protection locked="0"/>
    </xf>
    <xf numFmtId="3" fontId="174" fillId="26" borderId="33" xfId="4" applyNumberFormat="1" applyFont="1" applyFill="1" applyBorder="1" applyAlignment="1" applyProtection="1">
      <alignment vertical="center"/>
    </xf>
    <xf numFmtId="168" fontId="9" fillId="13" borderId="80" xfId="12" quotePrefix="1" applyNumberFormat="1" applyFont="1" applyFill="1" applyBorder="1" applyAlignment="1">
      <alignment horizontal="right" vertical="center"/>
    </xf>
    <xf numFmtId="3" fontId="11" fillId="13" borderId="98" xfId="4" applyNumberFormat="1" applyFont="1" applyFill="1" applyBorder="1" applyAlignment="1" applyProtection="1">
      <alignment horizontal="right" vertical="center"/>
    </xf>
    <xf numFmtId="0" fontId="8" fillId="13" borderId="18" xfId="12" applyFont="1" applyFill="1" applyBorder="1" applyAlignment="1">
      <alignment horizontal="left" vertical="center" wrapText="1"/>
    </xf>
    <xf numFmtId="0" fontId="8" fillId="13" borderId="52" xfId="12" applyFont="1" applyFill="1" applyBorder="1" applyAlignment="1">
      <alignment horizontal="left" vertical="center" wrapText="1"/>
    </xf>
    <xf numFmtId="0" fontId="3" fillId="13" borderId="90" xfId="12" applyFont="1" applyFill="1" applyBorder="1" applyAlignment="1">
      <alignment horizontal="left" vertical="center" wrapText="1"/>
    </xf>
    <xf numFmtId="0" fontId="8" fillId="13" borderId="95" xfId="12" applyFont="1" applyFill="1" applyBorder="1" applyAlignment="1">
      <alignment horizontal="left" vertical="center" wrapText="1"/>
    </xf>
    <xf numFmtId="168" fontId="9" fillId="13" borderId="51" xfId="12" quotePrefix="1" applyNumberFormat="1" applyFont="1" applyFill="1" applyBorder="1" applyAlignment="1">
      <alignment horizontal="right"/>
    </xf>
    <xf numFmtId="0" fontId="3" fillId="13" borderId="52" xfId="12" applyFont="1" applyFill="1" applyBorder="1" applyAlignment="1">
      <alignment horizontal="left" wrapText="1"/>
    </xf>
    <xf numFmtId="3" fontId="11" fillId="13" borderId="92" xfId="4" applyNumberFormat="1" applyFont="1" applyFill="1" applyBorder="1" applyAlignment="1" applyProtection="1">
      <alignment vertical="center"/>
      <protection locked="0"/>
    </xf>
    <xf numFmtId="168" fontId="9" fillId="13" borderId="53" xfId="12" quotePrefix="1" applyNumberFormat="1" applyFont="1" applyFill="1" applyBorder="1" applyAlignment="1">
      <alignment horizontal="right"/>
    </xf>
    <xf numFmtId="0" fontId="3" fillId="13" borderId="54" xfId="12" applyFont="1" applyFill="1" applyBorder="1" applyAlignment="1">
      <alignment horizontal="left" wrapText="1"/>
    </xf>
    <xf numFmtId="0" fontId="13" fillId="13" borderId="52" xfId="12" applyFont="1" applyFill="1" applyBorder="1" applyAlignment="1">
      <alignment horizontal="left" vertical="center" wrapText="1"/>
    </xf>
    <xf numFmtId="0" fontId="13" fillId="13" borderId="54" xfId="12" applyFont="1" applyFill="1" applyBorder="1" applyAlignment="1">
      <alignment horizontal="left" vertical="center" wrapText="1"/>
    </xf>
    <xf numFmtId="3" fontId="11" fillId="13" borderId="41" xfId="4" applyNumberFormat="1" applyFont="1" applyFill="1" applyBorder="1" applyAlignment="1" applyProtection="1">
      <alignment vertical="center"/>
      <protection locked="0"/>
    </xf>
    <xf numFmtId="3" fontId="11" fillId="13" borderId="41" xfId="4" applyNumberFormat="1" applyFont="1" applyFill="1" applyBorder="1" applyAlignment="1" applyProtection="1">
      <alignment horizontal="right" vertical="center"/>
    </xf>
    <xf numFmtId="3" fontId="12" fillId="13" borderId="60" xfId="4" applyNumberFormat="1" applyFont="1" applyFill="1" applyBorder="1" applyAlignment="1" applyProtection="1">
      <alignment horizontal="right" vertical="center"/>
      <protection locked="0"/>
    </xf>
    <xf numFmtId="0" fontId="14" fillId="13" borderId="52" xfId="12" applyFont="1" applyFill="1" applyBorder="1" applyAlignment="1">
      <alignment horizontal="left" vertical="center" wrapText="1"/>
    </xf>
    <xf numFmtId="0" fontId="14" fillId="13" borderId="54" xfId="12" applyFont="1" applyFill="1" applyBorder="1" applyAlignment="1">
      <alignment horizontal="left" vertical="center" wrapText="1"/>
    </xf>
    <xf numFmtId="3" fontId="11" fillId="13" borderId="41" xfId="4" applyNumberFormat="1" applyFont="1" applyFill="1" applyBorder="1" applyAlignment="1" applyProtection="1">
      <alignment horizontal="right" vertical="center"/>
      <protection locked="0"/>
    </xf>
    <xf numFmtId="0" fontId="14" fillId="13" borderId="4" xfId="12" applyFont="1" applyFill="1" applyBorder="1" applyAlignment="1">
      <alignment horizontal="left" wrapText="1"/>
    </xf>
    <xf numFmtId="0" fontId="14" fillId="13" borderId="54" xfId="12" applyFont="1" applyFill="1" applyBorder="1" applyAlignment="1">
      <alignment horizontal="left" wrapText="1"/>
    </xf>
    <xf numFmtId="0" fontId="14" fillId="13" borderId="52" xfId="12" applyFont="1" applyFill="1" applyBorder="1" applyAlignment="1">
      <alignment horizontal="left" wrapText="1"/>
    </xf>
    <xf numFmtId="0" fontId="14" fillId="13" borderId="15" xfId="12" applyFont="1" applyFill="1" applyBorder="1" applyAlignment="1">
      <alignment horizontal="left" wrapText="1"/>
    </xf>
    <xf numFmtId="0" fontId="3" fillId="13" borderId="104" xfId="12" applyFont="1" applyFill="1" applyBorder="1" applyAlignment="1">
      <alignment horizontal="left" vertical="center" wrapText="1"/>
    </xf>
    <xf numFmtId="3" fontId="11" fillId="13" borderId="98" xfId="4" applyNumberFormat="1" applyFont="1" applyFill="1" applyBorder="1" applyAlignment="1" applyProtection="1">
      <alignment vertical="center"/>
      <protection locked="0"/>
    </xf>
    <xf numFmtId="3" fontId="174" fillId="26" borderId="35" xfId="4" applyNumberFormat="1" applyFont="1" applyFill="1" applyBorder="1" applyAlignment="1">
      <alignment vertical="center"/>
    </xf>
    <xf numFmtId="3" fontId="174" fillId="26" borderId="36" xfId="4" applyNumberFormat="1" applyFont="1" applyFill="1" applyBorder="1" applyAlignment="1" applyProtection="1">
      <alignment vertical="center"/>
    </xf>
    <xf numFmtId="3" fontId="174" fillId="26" borderId="36" xfId="4" applyNumberFormat="1" applyFont="1" applyFill="1" applyBorder="1" applyAlignment="1">
      <alignment vertical="center"/>
    </xf>
    <xf numFmtId="3" fontId="174" fillId="26" borderId="35" xfId="4" applyNumberFormat="1" applyFont="1" applyFill="1" applyBorder="1" applyAlignment="1" applyProtection="1">
      <alignment vertical="center"/>
    </xf>
    <xf numFmtId="3" fontId="12" fillId="13" borderId="105" xfId="4" applyNumberFormat="1" applyFont="1" applyFill="1" applyBorder="1" applyAlignment="1" applyProtection="1">
      <alignment horizontal="right" vertical="center"/>
      <protection locked="0"/>
    </xf>
    <xf numFmtId="3" fontId="12" fillId="13" borderId="100" xfId="4" applyNumberFormat="1" applyFont="1" applyFill="1" applyBorder="1" applyAlignment="1" applyProtection="1">
      <alignment horizontal="right" vertical="center"/>
      <protection locked="0"/>
    </xf>
    <xf numFmtId="3" fontId="12" fillId="13" borderId="77" xfId="4" applyNumberFormat="1" applyFont="1" applyFill="1" applyBorder="1" applyAlignment="1" applyProtection="1">
      <alignment horizontal="right" vertical="center"/>
      <protection locked="0"/>
    </xf>
    <xf numFmtId="3" fontId="12" fillId="13" borderId="21" xfId="4" applyNumberFormat="1" applyFont="1" applyFill="1" applyBorder="1" applyAlignment="1" applyProtection="1">
      <alignment horizontal="right" vertical="center"/>
      <protection locked="0"/>
    </xf>
    <xf numFmtId="3" fontId="174" fillId="26" borderId="35" xfId="4" applyNumberFormat="1" applyFont="1" applyFill="1" applyBorder="1" applyAlignment="1" applyProtection="1">
      <alignment horizontal="right" vertical="center"/>
    </xf>
    <xf numFmtId="3" fontId="174" fillId="26" borderId="36" xfId="4" applyNumberFormat="1" applyFont="1" applyFill="1" applyBorder="1" applyAlignment="1" applyProtection="1">
      <alignment horizontal="right" vertical="center"/>
    </xf>
    <xf numFmtId="3" fontId="174" fillId="26" borderId="35" xfId="4" applyNumberFormat="1" applyFont="1" applyFill="1" applyBorder="1" applyAlignment="1" applyProtection="1">
      <alignment horizontal="right" vertical="center"/>
      <protection locked="0"/>
    </xf>
    <xf numFmtId="3" fontId="174" fillId="26" borderId="36" xfId="4" applyNumberFormat="1" applyFont="1" applyFill="1" applyBorder="1" applyAlignment="1" applyProtection="1">
      <alignment horizontal="right" vertical="center"/>
      <protection locked="0"/>
    </xf>
    <xf numFmtId="3" fontId="174" fillId="26" borderId="31" xfId="4" applyNumberFormat="1" applyFont="1" applyFill="1" applyBorder="1" applyAlignment="1" applyProtection="1">
      <alignment vertical="center"/>
    </xf>
    <xf numFmtId="3" fontId="174" fillId="26" borderId="32" xfId="4" applyNumberFormat="1" applyFont="1" applyFill="1" applyBorder="1" applyAlignment="1" applyProtection="1">
      <alignment vertical="center"/>
    </xf>
    <xf numFmtId="3" fontId="12" fillId="13" borderId="57" xfId="4" applyNumberFormat="1" applyFont="1" applyFill="1" applyBorder="1" applyAlignment="1" applyProtection="1">
      <alignment horizontal="right" vertical="center"/>
      <protection locked="0"/>
    </xf>
    <xf numFmtId="3" fontId="12" fillId="13" borderId="20" xfId="4" applyNumberFormat="1" applyFont="1" applyFill="1" applyBorder="1" applyAlignment="1" applyProtection="1">
      <alignment horizontal="right" vertical="center"/>
      <protection locked="0"/>
    </xf>
    <xf numFmtId="3" fontId="12" fillId="13" borderId="79" xfId="4" applyNumberFormat="1" applyFont="1" applyFill="1" applyBorder="1" applyAlignment="1" applyProtection="1">
      <alignment horizontal="right" vertical="center"/>
      <protection locked="0"/>
    </xf>
    <xf numFmtId="3" fontId="11" fillId="13" borderId="96" xfId="4" applyNumberFormat="1" applyFont="1" applyFill="1" applyBorder="1" applyAlignment="1" applyProtection="1">
      <alignment horizontal="right" vertical="center"/>
      <protection locked="0"/>
    </xf>
    <xf numFmtId="0" fontId="38" fillId="27" borderId="43" xfId="4" applyFont="1" applyFill="1" applyBorder="1" applyAlignment="1" applyProtection="1">
      <alignment horizontal="center" vertical="center" wrapText="1"/>
    </xf>
    <xf numFmtId="174" fontId="175" fillId="28" borderId="81" xfId="4" applyNumberFormat="1" applyFont="1" applyFill="1" applyBorder="1" applyAlignment="1" applyProtection="1">
      <alignment horizontal="center" vertical="center"/>
    </xf>
    <xf numFmtId="174" fontId="175" fillId="28" borderId="80" xfId="4" applyNumberFormat="1" applyFont="1" applyFill="1" applyBorder="1" applyAlignment="1" applyProtection="1">
      <alignment horizontal="center" vertical="center"/>
    </xf>
    <xf numFmtId="174" fontId="175" fillId="28" borderId="62" xfId="4" applyNumberFormat="1" applyFont="1" applyFill="1" applyBorder="1" applyAlignment="1" applyProtection="1">
      <alignment horizontal="center" vertical="center"/>
    </xf>
    <xf numFmtId="174" fontId="175" fillId="28" borderId="59" xfId="4" applyNumberFormat="1" applyFont="1" applyFill="1" applyBorder="1" applyAlignment="1" applyProtection="1">
      <alignment horizontal="center" vertical="center"/>
    </xf>
    <xf numFmtId="174" fontId="175" fillId="28" borderId="65" xfId="4" applyNumberFormat="1" applyFont="1" applyFill="1" applyBorder="1" applyAlignment="1" applyProtection="1">
      <alignment horizontal="center" vertical="center"/>
    </xf>
    <xf numFmtId="174" fontId="175" fillId="28" borderId="53" xfId="4" applyNumberFormat="1" applyFont="1" applyFill="1" applyBorder="1" applyAlignment="1" applyProtection="1">
      <alignment horizontal="center" vertical="center"/>
    </xf>
    <xf numFmtId="174" fontId="176" fillId="28" borderId="85" xfId="4" applyNumberFormat="1" applyFont="1" applyFill="1" applyBorder="1" applyAlignment="1" applyProtection="1">
      <alignment horizontal="center" vertical="center"/>
    </xf>
    <xf numFmtId="174" fontId="176" fillId="28" borderId="86" xfId="4" applyNumberFormat="1" applyFont="1" applyFill="1" applyBorder="1" applyAlignment="1" applyProtection="1">
      <alignment horizontal="center" vertical="center"/>
    </xf>
    <xf numFmtId="174" fontId="176" fillId="28" borderId="87" xfId="4" applyNumberFormat="1" applyFont="1" applyFill="1" applyBorder="1" applyAlignment="1" applyProtection="1">
      <alignment horizontal="center" vertical="center"/>
    </xf>
    <xf numFmtId="1" fontId="3" fillId="15" borderId="106" xfId="4" applyNumberFormat="1" applyFont="1" applyFill="1" applyBorder="1" applyAlignment="1">
      <alignment horizontal="left" vertical="center" wrapText="1"/>
    </xf>
    <xf numFmtId="1" fontId="177" fillId="13" borderId="107" xfId="4" applyNumberFormat="1" applyFont="1" applyFill="1" applyBorder="1" applyAlignment="1">
      <alignment horizontal="left" vertical="center" wrapText="1"/>
    </xf>
    <xf numFmtId="3" fontId="170" fillId="20" borderId="72" xfId="4" applyNumberFormat="1" applyFont="1" applyFill="1" applyBorder="1" applyAlignment="1" applyProtection="1">
      <alignment horizontal="right" vertical="center"/>
    </xf>
    <xf numFmtId="3" fontId="170" fillId="20" borderId="73" xfId="4" applyNumberFormat="1" applyFont="1" applyFill="1" applyBorder="1" applyAlignment="1" applyProtection="1">
      <alignment horizontal="right" vertical="center"/>
    </xf>
    <xf numFmtId="3" fontId="170" fillId="20" borderId="74" xfId="4" applyNumberFormat="1" applyFont="1" applyFill="1" applyBorder="1" applyAlignment="1" applyProtection="1">
      <alignment horizontal="right" vertical="center"/>
    </xf>
    <xf numFmtId="3" fontId="3" fillId="13" borderId="12" xfId="4" applyNumberFormat="1" applyFont="1" applyFill="1" applyBorder="1" applyAlignment="1" applyProtection="1">
      <alignment horizontal="right" vertical="center"/>
    </xf>
    <xf numFmtId="3" fontId="3" fillId="13" borderId="48" xfId="4" applyNumberFormat="1" applyFont="1" applyFill="1" applyBorder="1" applyAlignment="1" applyProtection="1">
      <alignment horizontal="right" vertical="center"/>
    </xf>
    <xf numFmtId="3" fontId="163" fillId="15" borderId="14" xfId="4" applyNumberFormat="1" applyFont="1" applyFill="1" applyBorder="1" applyAlignment="1" applyProtection="1">
      <alignment horizontal="right" vertical="center"/>
    </xf>
    <xf numFmtId="3" fontId="163" fillId="15" borderId="48" xfId="4" applyNumberFormat="1" applyFont="1" applyFill="1" applyBorder="1" applyAlignment="1" applyProtection="1">
      <alignment horizontal="right" vertical="center"/>
    </xf>
    <xf numFmtId="3" fontId="161" fillId="15" borderId="35" xfId="4" applyNumberFormat="1" applyFont="1" applyFill="1" applyBorder="1" applyAlignment="1" applyProtection="1">
      <alignment horizontal="right" vertical="center"/>
    </xf>
    <xf numFmtId="3" fontId="161" fillId="15" borderId="36" xfId="4" applyNumberFormat="1" applyFont="1" applyFill="1" applyBorder="1" applyAlignment="1" applyProtection="1">
      <alignment horizontal="right" vertical="center"/>
    </xf>
    <xf numFmtId="3" fontId="161" fillId="15" borderId="37" xfId="4" applyNumberFormat="1" applyFont="1" applyFill="1" applyBorder="1" applyAlignment="1" applyProtection="1">
      <alignment horizontal="right" vertical="center"/>
    </xf>
    <xf numFmtId="174" fontId="175" fillId="28" borderId="35" xfId="4" applyNumberFormat="1" applyFont="1" applyFill="1" applyBorder="1" applyAlignment="1" applyProtection="1">
      <alignment horizontal="center" vertical="center"/>
    </xf>
    <xf numFmtId="174" fontId="175" fillId="28" borderId="36" xfId="4" applyNumberFormat="1" applyFont="1" applyFill="1" applyBorder="1" applyAlignment="1" applyProtection="1">
      <alignment horizontal="center" vertical="center"/>
    </xf>
    <xf numFmtId="174" fontId="175" fillId="28" borderId="37" xfId="4" applyNumberFormat="1" applyFont="1" applyFill="1" applyBorder="1" applyAlignment="1" applyProtection="1">
      <alignment horizontal="center" vertical="center"/>
    </xf>
    <xf numFmtId="3" fontId="64" fillId="13" borderId="31" xfId="4" quotePrefix="1" applyNumberFormat="1" applyFont="1" applyFill="1" applyBorder="1" applyAlignment="1" applyProtection="1">
      <alignment horizontal="center" vertical="center"/>
    </xf>
    <xf numFmtId="3" fontId="64" fillId="13" borderId="32" xfId="4" quotePrefix="1" applyNumberFormat="1" applyFont="1" applyFill="1" applyBorder="1" applyAlignment="1" applyProtection="1">
      <alignment horizontal="center" vertical="center"/>
    </xf>
    <xf numFmtId="3" fontId="64" fillId="13" borderId="33" xfId="4" quotePrefix="1" applyNumberFormat="1" applyFont="1" applyFill="1" applyBorder="1" applyAlignment="1" applyProtection="1">
      <alignment horizontal="center" vertical="center"/>
    </xf>
    <xf numFmtId="3" fontId="3" fillId="13" borderId="41" xfId="4" applyNumberFormat="1" applyFont="1" applyFill="1" applyBorder="1" applyAlignment="1" applyProtection="1">
      <alignment horizontal="right" vertical="center"/>
    </xf>
    <xf numFmtId="3" fontId="6" fillId="15" borderId="48" xfId="4" applyNumberFormat="1" applyFont="1" applyFill="1" applyBorder="1" applyAlignment="1" applyProtection="1">
      <alignment horizontal="right" vertical="center"/>
    </xf>
    <xf numFmtId="0" fontId="3" fillId="13" borderId="0" xfId="4" applyFont="1" applyFill="1" applyAlignment="1" applyProtection="1">
      <alignment vertical="center"/>
    </xf>
    <xf numFmtId="3" fontId="3" fillId="13" borderId="0" xfId="4" applyNumberFormat="1" applyFont="1" applyFill="1" applyAlignment="1" applyProtection="1">
      <alignment horizontal="right" vertical="center"/>
    </xf>
    <xf numFmtId="3" fontId="3" fillId="13" borderId="0" xfId="4" applyNumberFormat="1" applyFont="1" applyFill="1" applyBorder="1" applyAlignment="1" applyProtection="1">
      <alignment horizontal="right"/>
    </xf>
    <xf numFmtId="0" fontId="28" fillId="13" borderId="0" xfId="4" applyFont="1" applyFill="1"/>
    <xf numFmtId="3" fontId="3" fillId="13" borderId="58" xfId="4" applyNumberFormat="1" applyFont="1" applyFill="1" applyBorder="1" applyAlignment="1" applyProtection="1">
      <alignment horizontal="right" vertical="center"/>
    </xf>
    <xf numFmtId="3" fontId="3" fillId="13" borderId="71" xfId="4" applyNumberFormat="1" applyFont="1" applyFill="1" applyBorder="1" applyAlignment="1" applyProtection="1">
      <alignment horizontal="right" vertical="center"/>
    </xf>
    <xf numFmtId="3" fontId="3" fillId="13" borderId="20" xfId="4" applyNumberFormat="1" applyFont="1" applyFill="1" applyBorder="1" applyAlignment="1" applyProtection="1">
      <alignment horizontal="right" vertical="center"/>
    </xf>
    <xf numFmtId="3" fontId="3" fillId="13" borderId="60" xfId="4" applyNumberFormat="1" applyFont="1" applyFill="1" applyBorder="1" applyAlignment="1" applyProtection="1">
      <alignment horizontal="right" vertical="center"/>
    </xf>
    <xf numFmtId="3" fontId="3" fillId="13" borderId="32" xfId="4" applyNumberFormat="1" applyFont="1" applyFill="1" applyBorder="1" applyAlignment="1" applyProtection="1">
      <alignment horizontal="right" vertical="center"/>
    </xf>
    <xf numFmtId="3" fontId="3" fillId="13" borderId="33" xfId="4" applyNumberFormat="1" applyFont="1" applyFill="1" applyBorder="1" applyAlignment="1" applyProtection="1">
      <alignment horizontal="right" vertical="center"/>
    </xf>
    <xf numFmtId="3" fontId="3" fillId="25" borderId="3" xfId="4" applyNumberFormat="1" applyFont="1" applyFill="1" applyBorder="1" applyAlignment="1" applyProtection="1">
      <alignment horizontal="right" vertical="center"/>
    </xf>
    <xf numFmtId="3" fontId="3" fillId="25" borderId="62" xfId="4" applyNumberFormat="1" applyFont="1" applyFill="1" applyBorder="1" applyAlignment="1" applyProtection="1">
      <alignment horizontal="right" vertical="center"/>
    </xf>
    <xf numFmtId="3" fontId="3" fillId="25" borderId="9" xfId="4" applyNumberFormat="1" applyFont="1" applyFill="1" applyBorder="1" applyAlignment="1" applyProtection="1">
      <alignment horizontal="right" vertical="center"/>
    </xf>
    <xf numFmtId="3" fontId="3" fillId="25" borderId="76" xfId="4" applyNumberFormat="1" applyFont="1" applyFill="1" applyBorder="1" applyAlignment="1" applyProtection="1">
      <alignment horizontal="right" vertical="center"/>
    </xf>
    <xf numFmtId="3" fontId="11" fillId="13" borderId="36" xfId="4" applyNumberFormat="1" applyFont="1" applyFill="1" applyBorder="1" applyAlignment="1" applyProtection="1">
      <alignment horizontal="right" vertical="center"/>
    </xf>
    <xf numFmtId="3" fontId="11" fillId="13" borderId="37" xfId="4" applyNumberFormat="1" applyFont="1" applyFill="1" applyBorder="1" applyAlignment="1" applyProtection="1">
      <alignment horizontal="right" vertical="center"/>
    </xf>
    <xf numFmtId="3" fontId="3" fillId="25" borderId="8" xfId="4" applyNumberFormat="1" applyFont="1" applyFill="1" applyBorder="1" applyAlignment="1" applyProtection="1">
      <alignment horizontal="right" vertical="center"/>
    </xf>
    <xf numFmtId="3" fontId="3" fillId="25" borderId="69" xfId="4" applyNumberFormat="1" applyFont="1" applyFill="1" applyBorder="1" applyAlignment="1" applyProtection="1">
      <alignment horizontal="right" vertical="center"/>
    </xf>
    <xf numFmtId="3" fontId="11" fillId="13" borderId="36" xfId="0" applyNumberFormat="1" applyFont="1" applyFill="1" applyBorder="1" applyAlignment="1" applyProtection="1">
      <alignment horizontal="right" vertical="center"/>
    </xf>
    <xf numFmtId="3" fontId="11" fillId="13" borderId="37" xfId="0" applyNumberFormat="1" applyFont="1" applyFill="1" applyBorder="1" applyAlignment="1" applyProtection="1">
      <alignment horizontal="right" vertical="center"/>
    </xf>
    <xf numFmtId="3" fontId="3" fillId="25" borderId="100" xfId="0" applyNumberFormat="1" applyFont="1" applyFill="1" applyBorder="1" applyAlignment="1" applyProtection="1">
      <alignment horizontal="right" vertical="center"/>
    </xf>
    <xf numFmtId="3" fontId="3" fillId="25" borderId="103" xfId="0" applyNumberFormat="1" applyFont="1" applyFill="1" applyBorder="1" applyAlignment="1" applyProtection="1">
      <alignment horizontal="right" vertical="center"/>
    </xf>
    <xf numFmtId="3" fontId="3" fillId="25" borderId="9" xfId="0" applyNumberFormat="1" applyFont="1" applyFill="1" applyBorder="1" applyAlignment="1" applyProtection="1">
      <alignment horizontal="right" vertical="center"/>
    </xf>
    <xf numFmtId="3" fontId="3" fillId="25" borderId="76" xfId="0" applyNumberFormat="1" applyFont="1" applyFill="1" applyBorder="1" applyAlignment="1" applyProtection="1">
      <alignment horizontal="right" vertical="center"/>
    </xf>
    <xf numFmtId="3" fontId="3" fillId="25" borderId="100" xfId="4" applyNumberFormat="1" applyFont="1" applyFill="1" applyBorder="1" applyAlignment="1" applyProtection="1">
      <alignment horizontal="right" vertical="center"/>
    </xf>
    <xf numFmtId="3" fontId="3" fillId="25" borderId="103" xfId="4" applyNumberFormat="1" applyFont="1" applyFill="1" applyBorder="1" applyAlignment="1" applyProtection="1">
      <alignment horizontal="right" vertical="center"/>
    </xf>
    <xf numFmtId="3" fontId="11" fillId="13" borderId="73" xfId="4" applyNumberFormat="1" applyFont="1" applyFill="1" applyBorder="1" applyAlignment="1" applyProtection="1">
      <alignment horizontal="right" vertical="center"/>
    </xf>
    <xf numFmtId="3" fontId="11" fillId="13" borderId="74" xfId="4" applyNumberFormat="1" applyFont="1" applyFill="1" applyBorder="1" applyAlignment="1" applyProtection="1">
      <alignment horizontal="right" vertical="center"/>
    </xf>
    <xf numFmtId="0" fontId="37" fillId="19" borderId="55" xfId="0" quotePrefix="1" applyFont="1" applyFill="1" applyBorder="1" applyAlignment="1" applyProtection="1">
      <alignment horizontal="left"/>
    </xf>
    <xf numFmtId="0" fontId="38" fillId="19" borderId="55" xfId="0" applyFont="1" applyFill="1" applyBorder="1" applyAlignment="1" applyProtection="1">
      <alignment horizontal="left"/>
    </xf>
    <xf numFmtId="0" fontId="38" fillId="19" borderId="55" xfId="0" quotePrefix="1" applyFont="1" applyFill="1" applyBorder="1" applyAlignment="1" applyProtection="1">
      <alignment horizontal="left"/>
    </xf>
    <xf numFmtId="3" fontId="38" fillId="19" borderId="55" xfId="0" applyNumberFormat="1" applyFont="1" applyFill="1" applyBorder="1" applyAlignment="1" applyProtection="1"/>
    <xf numFmtId="0" fontId="32" fillId="13" borderId="41" xfId="0" applyFont="1" applyFill="1" applyBorder="1" applyAlignment="1" applyProtection="1">
      <alignment horizontal="left"/>
    </xf>
    <xf numFmtId="0" fontId="32" fillId="13" borderId="14" xfId="0" applyFont="1" applyFill="1" applyBorder="1" applyAlignment="1" applyProtection="1">
      <alignment horizontal="left"/>
    </xf>
    <xf numFmtId="0" fontId="32" fillId="13" borderId="108" xfId="0" applyFont="1" applyFill="1" applyBorder="1" applyAlignment="1" applyProtection="1">
      <alignment horizontal="left"/>
    </xf>
    <xf numFmtId="0" fontId="32" fillId="13" borderId="30" xfId="0" applyFont="1" applyFill="1" applyBorder="1" applyAlignment="1" applyProtection="1">
      <alignment horizontal="left"/>
    </xf>
    <xf numFmtId="0" fontId="32" fillId="13" borderId="26" xfId="0" applyFont="1" applyFill="1" applyBorder="1" applyAlignment="1" applyProtection="1">
      <alignment horizontal="left"/>
    </xf>
    <xf numFmtId="0" fontId="32" fillId="13" borderId="0" xfId="0" applyFont="1" applyFill="1" applyBorder="1" applyProtection="1"/>
    <xf numFmtId="0" fontId="38" fillId="13" borderId="41" xfId="0" quotePrefix="1" applyFont="1" applyFill="1" applyBorder="1" applyAlignment="1" applyProtection="1">
      <alignment horizontal="center"/>
    </xf>
    <xf numFmtId="0" fontId="38" fillId="13" borderId="2" xfId="0" quotePrefix="1" applyFont="1" applyFill="1" applyBorder="1" applyAlignment="1" applyProtection="1">
      <alignment horizontal="center"/>
    </xf>
    <xf numFmtId="0" fontId="38" fillId="13" borderId="30" xfId="0" quotePrefix="1" applyFont="1" applyFill="1" applyBorder="1" applyAlignment="1" applyProtection="1">
      <alignment horizontal="center"/>
    </xf>
    <xf numFmtId="0" fontId="32" fillId="13" borderId="41" xfId="0" applyFont="1" applyFill="1" applyBorder="1" applyAlignment="1" applyProtection="1">
      <alignment horizontal="center"/>
    </xf>
    <xf numFmtId="0" fontId="32" fillId="13" borderId="41" xfId="0" applyFont="1" applyFill="1" applyBorder="1" applyProtection="1"/>
    <xf numFmtId="0" fontId="84" fillId="13" borderId="0" xfId="0" applyFont="1" applyFill="1" applyProtection="1"/>
    <xf numFmtId="165" fontId="38" fillId="13" borderId="109" xfId="0" applyNumberFormat="1" applyFont="1" applyFill="1" applyBorder="1" applyProtection="1"/>
    <xf numFmtId="165" fontId="38" fillId="13" borderId="110" xfId="0" applyNumberFormat="1" applyFont="1" applyFill="1" applyBorder="1" applyProtection="1"/>
    <xf numFmtId="0" fontId="38" fillId="13" borderId="41" xfId="0" applyFont="1" applyFill="1" applyBorder="1" applyAlignment="1" applyProtection="1"/>
    <xf numFmtId="0" fontId="32" fillId="13" borderId="41" xfId="0" quotePrefix="1" applyFont="1" applyFill="1" applyBorder="1" applyAlignment="1" applyProtection="1">
      <alignment horizontal="left"/>
    </xf>
    <xf numFmtId="3" fontId="32" fillId="13" borderId="41" xfId="0" quotePrefix="1" applyNumberFormat="1" applyFont="1" applyFill="1" applyBorder="1" applyAlignment="1" applyProtection="1"/>
    <xf numFmtId="0" fontId="38" fillId="13" borderId="41" xfId="0" applyFont="1" applyFill="1" applyBorder="1" applyAlignment="1" applyProtection="1">
      <alignment horizontal="left"/>
    </xf>
    <xf numFmtId="3" fontId="38" fillId="13" borderId="41" xfId="0" applyNumberFormat="1" applyFont="1" applyFill="1" applyBorder="1" applyAlignment="1" applyProtection="1">
      <alignment horizontal="right"/>
    </xf>
    <xf numFmtId="165" fontId="32" fillId="13" borderId="111" xfId="0" applyNumberFormat="1" applyFont="1" applyFill="1" applyBorder="1" applyProtection="1"/>
    <xf numFmtId="1" fontId="38" fillId="13" borderId="42" xfId="0" applyNumberFormat="1" applyFont="1" applyFill="1" applyBorder="1" applyAlignment="1" applyProtection="1"/>
    <xf numFmtId="1" fontId="38" fillId="13" borderId="50" xfId="0" applyNumberFormat="1" applyFont="1" applyFill="1" applyBorder="1" applyAlignment="1" applyProtection="1"/>
    <xf numFmtId="0" fontId="32" fillId="13" borderId="112" xfId="0" applyFont="1" applyFill="1" applyBorder="1" applyAlignment="1" applyProtection="1">
      <alignment horizontal="left"/>
    </xf>
    <xf numFmtId="0" fontId="32" fillId="13" borderId="111" xfId="0" applyFont="1" applyFill="1" applyBorder="1" applyAlignment="1" applyProtection="1">
      <alignment horizontal="left"/>
    </xf>
    <xf numFmtId="1" fontId="38" fillId="13" borderId="45" xfId="0" applyNumberFormat="1" applyFont="1" applyFill="1" applyBorder="1" applyProtection="1"/>
    <xf numFmtId="1" fontId="38" fillId="13" borderId="113" xfId="0" applyNumberFormat="1" applyFont="1" applyFill="1" applyBorder="1" applyProtection="1"/>
    <xf numFmtId="0" fontId="32" fillId="13" borderId="0" xfId="0" applyFont="1" applyFill="1" applyBorder="1" applyAlignment="1" applyProtection="1">
      <alignment horizontal="left"/>
    </xf>
    <xf numFmtId="1" fontId="38" fillId="13" borderId="0" xfId="0" applyNumberFormat="1" applyFont="1" applyFill="1" applyBorder="1" applyProtection="1"/>
    <xf numFmtId="0" fontId="38" fillId="13" borderId="0" xfId="0" applyFont="1" applyFill="1" applyBorder="1" applyAlignment="1" applyProtection="1">
      <alignment horizontal="left"/>
    </xf>
    <xf numFmtId="0" fontId="38" fillId="13" borderId="0" xfId="0" applyFont="1" applyFill="1" applyBorder="1" applyProtection="1"/>
    <xf numFmtId="165" fontId="85" fillId="13" borderId="0" xfId="0" quotePrefix="1" applyNumberFormat="1" applyFont="1" applyFill="1" applyBorder="1" applyAlignment="1" applyProtection="1">
      <alignment horizontal="left"/>
    </xf>
    <xf numFmtId="0" fontId="36" fillId="13" borderId="0" xfId="0" applyFont="1" applyFill="1" applyProtection="1"/>
    <xf numFmtId="0" fontId="32" fillId="13" borderId="85" xfId="0" applyFont="1" applyFill="1" applyBorder="1" applyAlignment="1" applyProtection="1">
      <alignment horizontal="left"/>
    </xf>
    <xf numFmtId="3" fontId="32" fillId="13" borderId="85" xfId="0" quotePrefix="1" applyNumberFormat="1" applyFont="1" applyFill="1" applyBorder="1" applyAlignment="1" applyProtection="1"/>
    <xf numFmtId="0" fontId="32" fillId="13" borderId="88" xfId="0" applyFont="1" applyFill="1" applyBorder="1" applyAlignment="1" applyProtection="1">
      <alignment horizontal="left"/>
    </xf>
    <xf numFmtId="3" fontId="32" fillId="13" borderId="88" xfId="0" quotePrefix="1" applyNumberFormat="1" applyFont="1" applyFill="1" applyBorder="1" applyAlignment="1" applyProtection="1"/>
    <xf numFmtId="0" fontId="32" fillId="13" borderId="114" xfId="0" applyFont="1" applyFill="1" applyBorder="1" applyAlignment="1" applyProtection="1">
      <alignment horizontal="left"/>
    </xf>
    <xf numFmtId="0" fontId="32" fillId="13" borderId="115" xfId="0" applyFont="1" applyFill="1" applyBorder="1" applyAlignment="1" applyProtection="1">
      <alignment horizontal="left"/>
    </xf>
    <xf numFmtId="0" fontId="32" fillId="13" borderId="116" xfId="0" applyFont="1" applyFill="1" applyBorder="1" applyAlignment="1" applyProtection="1">
      <alignment horizontal="left"/>
    </xf>
    <xf numFmtId="0" fontId="86" fillId="13" borderId="116" xfId="0" applyFont="1" applyFill="1" applyBorder="1" applyAlignment="1" applyProtection="1">
      <alignment horizontal="left"/>
    </xf>
    <xf numFmtId="0" fontId="32" fillId="13" borderId="117" xfId="0" applyFont="1" applyFill="1" applyBorder="1" applyAlignment="1" applyProtection="1">
      <alignment horizontal="left"/>
    </xf>
    <xf numFmtId="0" fontId="32" fillId="13" borderId="86" xfId="0" applyFont="1" applyFill="1" applyBorder="1" applyAlignment="1" applyProtection="1">
      <alignment horizontal="left"/>
    </xf>
    <xf numFmtId="0" fontId="37" fillId="17" borderId="55" xfId="0" applyFont="1" applyFill="1" applyBorder="1" applyAlignment="1" applyProtection="1">
      <alignment horizontal="left"/>
    </xf>
    <xf numFmtId="0" fontId="32" fillId="17" borderId="55" xfId="0" applyFont="1" applyFill="1" applyBorder="1" applyAlignment="1" applyProtection="1">
      <alignment horizontal="left"/>
    </xf>
    <xf numFmtId="0" fontId="38" fillId="17" borderId="55" xfId="0" quotePrefix="1" applyFont="1" applyFill="1" applyBorder="1" applyAlignment="1" applyProtection="1">
      <alignment horizontal="left"/>
    </xf>
    <xf numFmtId="3" fontId="38" fillId="17" borderId="55" xfId="0" applyNumberFormat="1" applyFont="1" applyFill="1" applyBorder="1" applyAlignment="1" applyProtection="1"/>
    <xf numFmtId="0" fontId="32" fillId="15" borderId="85" xfId="0" applyFont="1" applyFill="1" applyBorder="1" applyAlignment="1" applyProtection="1">
      <alignment horizontal="left"/>
    </xf>
    <xf numFmtId="1" fontId="38" fillId="15" borderId="85" xfId="0" applyNumberFormat="1" applyFont="1" applyFill="1" applyBorder="1" applyAlignment="1" applyProtection="1"/>
    <xf numFmtId="0" fontId="32" fillId="15" borderId="86" xfId="0" applyFont="1" applyFill="1" applyBorder="1" applyAlignment="1" applyProtection="1">
      <alignment horizontal="left"/>
    </xf>
    <xf numFmtId="1" fontId="38" fillId="15" borderId="86" xfId="0" applyNumberFormat="1" applyFont="1" applyFill="1" applyBorder="1" applyAlignment="1" applyProtection="1"/>
    <xf numFmtId="0" fontId="32" fillId="15" borderId="118" xfId="0" applyFont="1" applyFill="1" applyBorder="1" applyAlignment="1" applyProtection="1">
      <alignment horizontal="left"/>
    </xf>
    <xf numFmtId="1" fontId="38" fillId="15" borderId="88" xfId="0" applyNumberFormat="1" applyFont="1" applyFill="1" applyBorder="1" applyAlignment="1" applyProtection="1"/>
    <xf numFmtId="3" fontId="32" fillId="13" borderId="117" xfId="0" applyNumberFormat="1" applyFont="1" applyFill="1" applyBorder="1" applyAlignment="1" applyProtection="1"/>
    <xf numFmtId="3" fontId="32" fillId="13" borderId="86" xfId="0" applyNumberFormat="1" applyFont="1" applyFill="1" applyBorder="1" applyAlignment="1" applyProtection="1"/>
    <xf numFmtId="3" fontId="32" fillId="13" borderId="85" xfId="0" applyNumberFormat="1" applyFont="1" applyFill="1" applyBorder="1" applyAlignment="1" applyProtection="1"/>
    <xf numFmtId="3" fontId="32" fillId="13" borderId="87" xfId="0" applyNumberFormat="1" applyFont="1" applyFill="1" applyBorder="1" applyAlignment="1" applyProtection="1"/>
    <xf numFmtId="3" fontId="32" fillId="13" borderId="44" xfId="0" applyNumberFormat="1" applyFont="1" applyFill="1" applyBorder="1" applyAlignment="1" applyProtection="1"/>
    <xf numFmtId="3" fontId="32" fillId="13" borderId="26" xfId="0" applyNumberFormat="1" applyFont="1" applyFill="1" applyBorder="1" applyAlignment="1" applyProtection="1"/>
    <xf numFmtId="3" fontId="32" fillId="13" borderId="30" xfId="0" applyNumberFormat="1" applyFont="1" applyFill="1" applyBorder="1" applyAlignment="1" applyProtection="1"/>
    <xf numFmtId="3" fontId="32" fillId="13" borderId="14" xfId="0" applyNumberFormat="1" applyFont="1" applyFill="1" applyBorder="1" applyAlignment="1" applyProtection="1"/>
    <xf numFmtId="0" fontId="32" fillId="13" borderId="86" xfId="0" quotePrefix="1" applyFont="1" applyFill="1" applyBorder="1" applyAlignment="1" applyProtection="1">
      <alignment horizontal="left"/>
    </xf>
    <xf numFmtId="0" fontId="32" fillId="13" borderId="87" xfId="0" applyFont="1" applyFill="1" applyBorder="1" applyAlignment="1" applyProtection="1">
      <alignment horizontal="left"/>
    </xf>
    <xf numFmtId="0" fontId="32" fillId="13" borderId="88" xfId="0" quotePrefix="1" applyFont="1" applyFill="1" applyBorder="1" applyAlignment="1" applyProtection="1">
      <alignment horizontal="left"/>
    </xf>
    <xf numFmtId="0" fontId="32" fillId="13" borderId="87" xfId="0" quotePrefix="1" applyFont="1" applyFill="1" applyBorder="1" applyAlignment="1" applyProtection="1">
      <alignment horizontal="left"/>
    </xf>
    <xf numFmtId="0" fontId="86" fillId="13" borderId="87" xfId="0" applyFont="1" applyFill="1" applyBorder="1" applyAlignment="1" applyProtection="1">
      <alignment horizontal="left"/>
    </xf>
    <xf numFmtId="0" fontId="37" fillId="20" borderId="55" xfId="0" quotePrefix="1" applyFont="1" applyFill="1" applyBorder="1" applyAlignment="1" applyProtection="1">
      <alignment horizontal="left"/>
    </xf>
    <xf numFmtId="0" fontId="38" fillId="20" borderId="55" xfId="0" applyFont="1" applyFill="1" applyBorder="1" applyAlignment="1" applyProtection="1">
      <alignment horizontal="left"/>
    </xf>
    <xf numFmtId="0" fontId="38" fillId="20" borderId="55" xfId="0" quotePrefix="1" applyFont="1" applyFill="1" applyBorder="1" applyAlignment="1" applyProtection="1">
      <alignment horizontal="left"/>
    </xf>
    <xf numFmtId="3" fontId="38" fillId="20" borderId="55" xfId="0" applyNumberFormat="1" applyFont="1" applyFill="1" applyBorder="1" applyAlignment="1" applyProtection="1"/>
    <xf numFmtId="0" fontId="32" fillId="13" borderId="102" xfId="0" quotePrefix="1" applyFont="1" applyFill="1" applyBorder="1" applyAlignment="1" applyProtection="1">
      <alignment horizontal="left"/>
    </xf>
    <xf numFmtId="0" fontId="32" fillId="13" borderId="102" xfId="0" applyFont="1" applyFill="1" applyBorder="1" applyAlignment="1" applyProtection="1">
      <alignment horizontal="left"/>
    </xf>
    <xf numFmtId="3" fontId="32" fillId="13" borderId="102" xfId="0" applyNumberFormat="1" applyFont="1" applyFill="1" applyBorder="1" applyAlignment="1" applyProtection="1"/>
    <xf numFmtId="0" fontId="32" fillId="19" borderId="14" xfId="0" applyFont="1" applyFill="1" applyBorder="1" applyAlignment="1" applyProtection="1">
      <alignment horizontal="left"/>
    </xf>
    <xf numFmtId="3" fontId="32" fillId="19" borderId="14" xfId="0" applyNumberFormat="1" applyFont="1" applyFill="1" applyBorder="1" applyAlignment="1" applyProtection="1"/>
    <xf numFmtId="0" fontId="32" fillId="19" borderId="85" xfId="0" applyFont="1" applyFill="1" applyBorder="1" applyAlignment="1" applyProtection="1">
      <alignment horizontal="left"/>
    </xf>
    <xf numFmtId="0" fontId="32" fillId="19" borderId="85" xfId="0" quotePrefix="1" applyFont="1" applyFill="1" applyBorder="1" applyAlignment="1" applyProtection="1">
      <alignment horizontal="left"/>
    </xf>
    <xf numFmtId="3" fontId="32" fillId="19" borderId="85" xfId="0" applyNumberFormat="1" applyFont="1" applyFill="1" applyBorder="1" applyAlignment="1" applyProtection="1"/>
    <xf numFmtId="0" fontId="32" fillId="19" borderId="88" xfId="0" applyFont="1" applyFill="1" applyBorder="1" applyAlignment="1" applyProtection="1">
      <alignment horizontal="left"/>
    </xf>
    <xf numFmtId="0" fontId="86" fillId="19" borderId="118" xfId="0" applyFont="1" applyFill="1" applyBorder="1" applyAlignment="1" applyProtection="1">
      <alignment horizontal="left"/>
    </xf>
    <xf numFmtId="0" fontId="32" fillId="19" borderId="88" xfId="0" quotePrefix="1" applyFont="1" applyFill="1" applyBorder="1" applyAlignment="1" applyProtection="1">
      <alignment horizontal="left"/>
    </xf>
    <xf numFmtId="3" fontId="32" fillId="19" borderId="88" xfId="0" applyNumberFormat="1" applyFont="1" applyFill="1" applyBorder="1" applyAlignment="1" applyProtection="1"/>
    <xf numFmtId="3" fontId="32" fillId="13" borderId="86" xfId="0" quotePrefix="1" applyNumberFormat="1" applyFont="1" applyFill="1" applyBorder="1" applyAlignment="1" applyProtection="1"/>
    <xf numFmtId="3" fontId="32" fillId="13" borderId="87" xfId="0" quotePrefix="1" applyNumberFormat="1" applyFont="1" applyFill="1" applyBorder="1" applyAlignment="1" applyProtection="1"/>
    <xf numFmtId="164" fontId="32" fillId="13" borderId="102" xfId="1" applyFont="1" applyFill="1" applyBorder="1" applyAlignment="1" applyProtection="1">
      <alignment horizontal="left"/>
    </xf>
    <xf numFmtId="0" fontId="86" fillId="13" borderId="102" xfId="0" applyFont="1" applyFill="1" applyBorder="1" applyAlignment="1" applyProtection="1">
      <alignment horizontal="left"/>
    </xf>
    <xf numFmtId="3" fontId="32" fillId="13" borderId="102" xfId="0" quotePrefix="1" applyNumberFormat="1" applyFont="1" applyFill="1" applyBorder="1" applyAlignment="1" applyProtection="1"/>
    <xf numFmtId="0" fontId="32" fillId="29" borderId="14" xfId="0" applyFont="1" applyFill="1" applyBorder="1" applyAlignment="1" applyProtection="1">
      <alignment horizontal="left"/>
    </xf>
    <xf numFmtId="0" fontId="32" fillId="29" borderId="14" xfId="0" quotePrefix="1" applyFont="1" applyFill="1" applyBorder="1" applyAlignment="1" applyProtection="1">
      <alignment horizontal="left"/>
    </xf>
    <xf numFmtId="3" fontId="32" fillId="29" borderId="14" xfId="0" quotePrefix="1" applyNumberFormat="1" applyFont="1" applyFill="1" applyBorder="1" applyAlignment="1" applyProtection="1"/>
    <xf numFmtId="0" fontId="37" fillId="22" borderId="55" xfId="0" applyFont="1" applyFill="1" applyBorder="1" applyAlignment="1" applyProtection="1">
      <alignment horizontal="left"/>
    </xf>
    <xf numFmtId="0" fontId="38" fillId="22" borderId="55" xfId="0" applyFont="1" applyFill="1" applyBorder="1" applyAlignment="1" applyProtection="1">
      <alignment horizontal="left"/>
    </xf>
    <xf numFmtId="3" fontId="38" fillId="22" borderId="55" xfId="0" applyNumberFormat="1" applyFont="1" applyFill="1" applyBorder="1" applyAlignment="1" applyProtection="1"/>
    <xf numFmtId="3" fontId="169" fillId="22" borderId="73" xfId="4" applyNumberFormat="1" applyFont="1" applyFill="1" applyBorder="1" applyAlignment="1" applyProtection="1">
      <alignment vertical="center"/>
    </xf>
    <xf numFmtId="1" fontId="32" fillId="0" borderId="85" xfId="0" quotePrefix="1" applyNumberFormat="1" applyFont="1" applyBorder="1" applyAlignment="1" applyProtection="1"/>
    <xf numFmtId="165" fontId="32" fillId="0" borderId="101" xfId="0" applyNumberFormat="1" applyFont="1" applyBorder="1" applyProtection="1"/>
    <xf numFmtId="3" fontId="32" fillId="0" borderId="86" xfId="0" quotePrefix="1" applyNumberFormat="1" applyFont="1" applyBorder="1" applyAlignment="1" applyProtection="1"/>
    <xf numFmtId="165" fontId="32" fillId="0" borderId="6" xfId="0" applyNumberFormat="1" applyFont="1" applyBorder="1" applyProtection="1"/>
    <xf numFmtId="165" fontId="32" fillId="13" borderId="86" xfId="0" applyNumberFormat="1" applyFont="1" applyFill="1" applyBorder="1" applyProtection="1"/>
    <xf numFmtId="1" fontId="32" fillId="0" borderId="86" xfId="0" quotePrefix="1" applyNumberFormat="1" applyFont="1" applyBorder="1" applyAlignment="1" applyProtection="1"/>
    <xf numFmtId="1" fontId="38" fillId="0" borderId="86" xfId="0" applyNumberFormat="1" applyFont="1" applyBorder="1" applyAlignment="1" applyProtection="1"/>
    <xf numFmtId="1" fontId="38" fillId="0" borderId="119" xfId="0" applyNumberFormat="1" applyFont="1" applyBorder="1" applyAlignment="1" applyProtection="1"/>
    <xf numFmtId="165" fontId="32" fillId="0" borderId="18" xfId="0" applyNumberFormat="1" applyFont="1" applyBorder="1" applyProtection="1"/>
    <xf numFmtId="0" fontId="38" fillId="13" borderId="102" xfId="0" quotePrefix="1" applyFont="1" applyFill="1" applyBorder="1" applyAlignment="1" applyProtection="1">
      <alignment horizontal="left"/>
    </xf>
    <xf numFmtId="0" fontId="32" fillId="25" borderId="85" xfId="0" applyFont="1" applyFill="1" applyBorder="1" applyAlignment="1" applyProtection="1">
      <alignment horizontal="left"/>
    </xf>
    <xf numFmtId="3" fontId="32" fillId="25" borderId="85" xfId="0" quotePrefix="1" applyNumberFormat="1" applyFont="1" applyFill="1" applyBorder="1" applyAlignment="1" applyProtection="1"/>
    <xf numFmtId="0" fontId="32" fillId="25" borderId="86" xfId="0" applyFont="1" applyFill="1" applyBorder="1" applyAlignment="1" applyProtection="1">
      <alignment horizontal="left"/>
    </xf>
    <xf numFmtId="3" fontId="32" fillId="25" borderId="86" xfId="0" quotePrefix="1" applyNumberFormat="1" applyFont="1" applyFill="1" applyBorder="1" applyAlignment="1" applyProtection="1"/>
    <xf numFmtId="165" fontId="32" fillId="25" borderId="86" xfId="0" applyNumberFormat="1" applyFont="1" applyFill="1" applyBorder="1" applyProtection="1"/>
    <xf numFmtId="165" fontId="32" fillId="25" borderId="88" xfId="0" applyNumberFormat="1" applyFont="1" applyFill="1" applyBorder="1" applyProtection="1"/>
    <xf numFmtId="3" fontId="32" fillId="25" borderId="88" xfId="0" quotePrefix="1" applyNumberFormat="1" applyFont="1" applyFill="1" applyBorder="1" applyAlignment="1" applyProtection="1"/>
    <xf numFmtId="0" fontId="32" fillId="25" borderId="88" xfId="0" applyFont="1" applyFill="1" applyBorder="1" applyAlignment="1" applyProtection="1">
      <alignment horizontal="left"/>
    </xf>
    <xf numFmtId="0" fontId="32" fillId="25" borderId="85" xfId="0" quotePrefix="1" applyFont="1" applyFill="1" applyBorder="1" applyAlignment="1" applyProtection="1">
      <alignment horizontal="left"/>
    </xf>
    <xf numFmtId="0" fontId="38" fillId="25" borderId="88" xfId="0" applyFont="1" applyFill="1" applyBorder="1" applyAlignment="1" applyProtection="1">
      <alignment horizontal="left"/>
    </xf>
    <xf numFmtId="0" fontId="32" fillId="25" borderId="46" xfId="0" applyFont="1" applyFill="1" applyBorder="1" applyAlignment="1" applyProtection="1">
      <alignment horizontal="left"/>
    </xf>
    <xf numFmtId="3" fontId="32" fillId="25" borderId="46" xfId="0" applyNumberFormat="1" applyFont="1" applyFill="1" applyBorder="1" applyAlignment="1" applyProtection="1"/>
    <xf numFmtId="3" fontId="38" fillId="30" borderId="41" xfId="0" applyNumberFormat="1" applyFont="1" applyFill="1" applyBorder="1" applyAlignment="1" applyProtection="1">
      <alignment horizontal="right"/>
    </xf>
    <xf numFmtId="3" fontId="88" fillId="15" borderId="85" xfId="0" applyNumberFormat="1" applyFont="1" applyFill="1" applyBorder="1" applyAlignment="1" applyProtection="1"/>
    <xf numFmtId="3" fontId="88" fillId="15" borderId="86" xfId="0" applyNumberFormat="1" applyFont="1" applyFill="1" applyBorder="1" applyAlignment="1" applyProtection="1"/>
    <xf numFmtId="3" fontId="88" fillId="15" borderId="88" xfId="0" applyNumberFormat="1" applyFont="1" applyFill="1" applyBorder="1" applyAlignment="1" applyProtection="1"/>
    <xf numFmtId="0" fontId="38" fillId="17" borderId="55" xfId="0" applyFont="1" applyFill="1" applyBorder="1" applyAlignment="1" applyProtection="1">
      <alignment horizontal="left"/>
    </xf>
    <xf numFmtId="0" fontId="37" fillId="17" borderId="120" xfId="0" applyFont="1" applyFill="1" applyBorder="1" applyAlignment="1" applyProtection="1">
      <alignment horizontal="left"/>
    </xf>
    <xf numFmtId="0" fontId="38" fillId="17" borderId="120" xfId="0" applyFont="1" applyFill="1" applyBorder="1" applyAlignment="1" applyProtection="1">
      <alignment horizontal="left"/>
    </xf>
    <xf numFmtId="0" fontId="85" fillId="13" borderId="0" xfId="0" applyFont="1" applyFill="1" applyAlignment="1" applyProtection="1">
      <alignment horizontal="left"/>
    </xf>
    <xf numFmtId="0" fontId="32" fillId="13" borderId="0" xfId="0" applyFont="1" applyFill="1" applyAlignment="1" applyProtection="1">
      <alignment horizontal="center" vertical="center"/>
    </xf>
    <xf numFmtId="0" fontId="84" fillId="13" borderId="0" xfId="0" applyFont="1" applyFill="1" applyAlignment="1" applyProtection="1">
      <alignment horizontal="right"/>
    </xf>
    <xf numFmtId="0" fontId="84" fillId="13" borderId="0" xfId="0" quotePrefix="1" applyFont="1" applyFill="1" applyAlignment="1" applyProtection="1">
      <alignment horizontal="left"/>
    </xf>
    <xf numFmtId="0" fontId="32" fillId="13" borderId="40" xfId="0" applyFont="1" applyFill="1" applyBorder="1" applyProtection="1"/>
    <xf numFmtId="0" fontId="38" fillId="13" borderId="40" xfId="0" applyFont="1" applyFill="1" applyBorder="1" applyProtection="1"/>
    <xf numFmtId="0" fontId="37" fillId="13" borderId="0" xfId="0" applyFont="1" applyFill="1" applyAlignment="1" applyProtection="1">
      <alignment horizontal="left"/>
    </xf>
    <xf numFmtId="0" fontId="38" fillId="13" borderId="0" xfId="0" applyFont="1" applyFill="1" applyAlignment="1" applyProtection="1">
      <alignment horizontal="left"/>
    </xf>
    <xf numFmtId="0" fontId="84" fillId="13" borderId="0" xfId="0" applyFont="1" applyFill="1" applyBorder="1" applyProtection="1"/>
    <xf numFmtId="0" fontId="35" fillId="13" borderId="0" xfId="0" quotePrefix="1" applyFont="1" applyFill="1" applyBorder="1" applyAlignment="1" applyProtection="1">
      <alignment horizontal="left"/>
    </xf>
    <xf numFmtId="0" fontId="37" fillId="13" borderId="0" xfId="0" applyFont="1" applyFill="1" applyProtection="1"/>
    <xf numFmtId="0" fontId="38" fillId="13" borderId="0" xfId="0" quotePrefix="1" applyFont="1" applyFill="1" applyAlignment="1" applyProtection="1">
      <alignment horizontal="left"/>
    </xf>
    <xf numFmtId="165" fontId="38" fillId="13" borderId="2" xfId="0" applyNumberFormat="1" applyFont="1" applyFill="1" applyBorder="1" applyAlignment="1" applyProtection="1">
      <alignment horizontal="center" vertical="center" wrapText="1"/>
    </xf>
    <xf numFmtId="0" fontId="38" fillId="13" borderId="2" xfId="0" applyFont="1" applyFill="1" applyBorder="1" applyAlignment="1" applyProtection="1">
      <alignment horizontal="center"/>
    </xf>
    <xf numFmtId="0" fontId="36" fillId="13" borderId="2" xfId="0" applyFont="1" applyFill="1" applyBorder="1" applyProtection="1"/>
    <xf numFmtId="0" fontId="38" fillId="13" borderId="2" xfId="0" applyFont="1" applyFill="1" applyBorder="1" applyAlignment="1" applyProtection="1"/>
    <xf numFmtId="4" fontId="38" fillId="13" borderId="2" xfId="0" applyNumberFormat="1" applyFont="1" applyFill="1" applyBorder="1" applyAlignment="1" applyProtection="1"/>
    <xf numFmtId="1" fontId="38" fillId="13" borderId="2" xfId="0" applyNumberFormat="1" applyFont="1" applyFill="1" applyBorder="1" applyAlignment="1" applyProtection="1">
      <alignment horizontal="right"/>
    </xf>
    <xf numFmtId="1" fontId="32" fillId="13" borderId="2" xfId="0" quotePrefix="1" applyNumberFormat="1" applyFont="1" applyFill="1" applyBorder="1" applyAlignment="1" applyProtection="1">
      <alignment horizontal="right"/>
    </xf>
    <xf numFmtId="1" fontId="38" fillId="13" borderId="0" xfId="0" applyNumberFormat="1" applyFont="1" applyFill="1" applyBorder="1" applyAlignment="1" applyProtection="1">
      <alignment horizontal="right"/>
    </xf>
    <xf numFmtId="1" fontId="32" fillId="13" borderId="0" xfId="0" quotePrefix="1" applyNumberFormat="1" applyFont="1" applyFill="1" applyBorder="1" applyAlignment="1" applyProtection="1">
      <alignment horizontal="right"/>
    </xf>
    <xf numFmtId="3" fontId="32" fillId="13" borderId="0" xfId="0" applyNumberFormat="1" applyFont="1" applyFill="1" applyBorder="1" applyProtection="1"/>
    <xf numFmtId="165" fontId="32" fillId="13" borderId="0" xfId="0" applyNumberFormat="1" applyFont="1" applyFill="1" applyBorder="1" applyProtection="1"/>
    <xf numFmtId="0" fontId="38" fillId="13" borderId="0" xfId="0" applyFont="1" applyFill="1" applyAlignment="1" applyProtection="1">
      <alignment horizontal="center"/>
    </xf>
    <xf numFmtId="0" fontId="32" fillId="13" borderId="0" xfId="0" applyFont="1" applyFill="1" applyProtection="1"/>
    <xf numFmtId="165" fontId="32" fillId="13" borderId="0" xfId="0" applyNumberFormat="1" applyFont="1" applyFill="1" applyProtection="1"/>
    <xf numFmtId="175" fontId="38" fillId="17" borderId="120" xfId="0" applyNumberFormat="1" applyFont="1" applyFill="1" applyBorder="1" applyAlignment="1" applyProtection="1"/>
    <xf numFmtId="175" fontId="38" fillId="17" borderId="55" xfId="0" applyNumberFormat="1" applyFont="1" applyFill="1" applyBorder="1" applyAlignment="1" applyProtection="1">
      <alignment horizontal="right"/>
    </xf>
    <xf numFmtId="0" fontId="38" fillId="13" borderId="57" xfId="0" applyFont="1" applyFill="1" applyBorder="1" applyAlignment="1" applyProtection="1"/>
    <xf numFmtId="0" fontId="38" fillId="13" borderId="20" xfId="0" applyFont="1" applyFill="1" applyBorder="1" applyAlignment="1" applyProtection="1"/>
    <xf numFmtId="0" fontId="38" fillId="13" borderId="60" xfId="0" applyFont="1" applyFill="1" applyBorder="1" applyAlignment="1" applyProtection="1"/>
    <xf numFmtId="3" fontId="32" fillId="17" borderId="72" xfId="0" applyNumberFormat="1" applyFont="1" applyFill="1" applyBorder="1" applyAlignment="1" applyProtection="1"/>
    <xf numFmtId="3" fontId="32" fillId="17" borderId="73" xfId="0" applyNumberFormat="1" applyFont="1" applyFill="1" applyBorder="1" applyAlignment="1" applyProtection="1"/>
    <xf numFmtId="3" fontId="32" fillId="17" borderId="74" xfId="0" applyNumberFormat="1" applyFont="1" applyFill="1" applyBorder="1" applyAlignment="1" applyProtection="1"/>
    <xf numFmtId="3" fontId="32" fillId="13" borderId="121" xfId="0" applyNumberFormat="1" applyFont="1" applyFill="1" applyBorder="1" applyAlignment="1" applyProtection="1"/>
    <xf numFmtId="3" fontId="32" fillId="13" borderId="122" xfId="0" applyNumberFormat="1" applyFont="1" applyFill="1" applyBorder="1" applyAlignment="1" applyProtection="1"/>
    <xf numFmtId="3" fontId="32" fillId="13" borderId="123" xfId="0" applyNumberFormat="1" applyFont="1" applyFill="1" applyBorder="1" applyAlignment="1" applyProtection="1"/>
    <xf numFmtId="3" fontId="32" fillId="13" borderId="75" xfId="0" applyNumberFormat="1" applyFont="1" applyFill="1" applyBorder="1" applyAlignment="1" applyProtection="1"/>
    <xf numFmtId="3" fontId="32" fillId="13" borderId="9" xfId="0" applyNumberFormat="1" applyFont="1" applyFill="1" applyBorder="1" applyAlignment="1" applyProtection="1"/>
    <xf numFmtId="3" fontId="32" fillId="13" borderId="76" xfId="0" applyNumberFormat="1" applyFont="1" applyFill="1" applyBorder="1" applyAlignment="1" applyProtection="1"/>
    <xf numFmtId="3" fontId="32" fillId="13" borderId="35" xfId="0" applyNumberFormat="1" applyFont="1" applyFill="1" applyBorder="1" applyAlignment="1" applyProtection="1"/>
    <xf numFmtId="3" fontId="32" fillId="13" borderId="36" xfId="0" applyNumberFormat="1" applyFont="1" applyFill="1" applyBorder="1" applyAlignment="1" applyProtection="1"/>
    <xf numFmtId="3" fontId="32" fillId="13" borderId="37" xfId="0" applyNumberFormat="1" applyFont="1" applyFill="1" applyBorder="1" applyAlignment="1" applyProtection="1"/>
    <xf numFmtId="3" fontId="32" fillId="13" borderId="31" xfId="0" applyNumberFormat="1" applyFont="1" applyFill="1" applyBorder="1" applyAlignment="1" applyProtection="1"/>
    <xf numFmtId="3" fontId="32" fillId="13" borderId="32" xfId="0" applyNumberFormat="1" applyFont="1" applyFill="1" applyBorder="1" applyAlignment="1" applyProtection="1"/>
    <xf numFmtId="3" fontId="32" fillId="13" borderId="33" xfId="0" applyNumberFormat="1" applyFont="1" applyFill="1" applyBorder="1" applyAlignment="1" applyProtection="1"/>
    <xf numFmtId="3" fontId="88" fillId="15" borderId="61" xfId="0" applyNumberFormat="1" applyFont="1" applyFill="1" applyBorder="1" applyAlignment="1" applyProtection="1"/>
    <xf numFmtId="3" fontId="88" fillId="15" borderId="3" xfId="0" applyNumberFormat="1" applyFont="1" applyFill="1" applyBorder="1" applyAlignment="1" applyProtection="1"/>
    <xf numFmtId="3" fontId="88" fillId="15" borderId="62" xfId="0" applyNumberFormat="1" applyFont="1" applyFill="1" applyBorder="1" applyAlignment="1" applyProtection="1"/>
    <xf numFmtId="3" fontId="88" fillId="15" borderId="63" xfId="0" applyNumberFormat="1" applyFont="1" applyFill="1" applyBorder="1" applyAlignment="1" applyProtection="1"/>
    <xf numFmtId="3" fontId="88" fillId="15" borderId="5" xfId="0" applyNumberFormat="1" applyFont="1" applyFill="1" applyBorder="1" applyAlignment="1" applyProtection="1"/>
    <xf numFmtId="3" fontId="88" fillId="15" borderId="59" xfId="0" applyNumberFormat="1" applyFont="1" applyFill="1" applyBorder="1" applyAlignment="1" applyProtection="1"/>
    <xf numFmtId="3" fontId="88" fillId="15" borderId="68" xfId="0" applyNumberFormat="1" applyFont="1" applyFill="1" applyBorder="1" applyAlignment="1" applyProtection="1"/>
    <xf numFmtId="3" fontId="88" fillId="15" borderId="8" xfId="0" applyNumberFormat="1" applyFont="1" applyFill="1" applyBorder="1" applyAlignment="1" applyProtection="1"/>
    <xf numFmtId="3" fontId="88" fillId="15" borderId="69" xfId="0" applyNumberFormat="1" applyFont="1" applyFill="1" applyBorder="1" applyAlignment="1" applyProtection="1"/>
    <xf numFmtId="3" fontId="32" fillId="13" borderId="61" xfId="0" applyNumberFormat="1" applyFont="1" applyFill="1" applyBorder="1" applyAlignment="1" applyProtection="1"/>
    <xf numFmtId="3" fontId="32" fillId="13" borderId="3" xfId="0" applyNumberFormat="1" applyFont="1" applyFill="1" applyBorder="1" applyAlignment="1" applyProtection="1"/>
    <xf numFmtId="3" fontId="32" fillId="13" borderId="62" xfId="0" applyNumberFormat="1" applyFont="1" applyFill="1" applyBorder="1" applyAlignment="1" applyProtection="1"/>
    <xf numFmtId="3" fontId="32" fillId="13" borderId="63" xfId="0" applyNumberFormat="1" applyFont="1" applyFill="1" applyBorder="1" applyAlignment="1" applyProtection="1"/>
    <xf numFmtId="3" fontId="32" fillId="13" borderId="5" xfId="0" applyNumberFormat="1" applyFont="1" applyFill="1" applyBorder="1" applyAlignment="1" applyProtection="1"/>
    <xf numFmtId="3" fontId="32" fillId="13" borderId="59" xfId="0" applyNumberFormat="1" applyFont="1" applyFill="1" applyBorder="1" applyAlignment="1" applyProtection="1"/>
    <xf numFmtId="3" fontId="32" fillId="13" borderId="70" xfId="0" applyNumberFormat="1" applyFont="1" applyFill="1" applyBorder="1" applyAlignment="1" applyProtection="1"/>
    <xf numFmtId="3" fontId="32" fillId="13" borderId="58" xfId="0" applyNumberFormat="1" applyFont="1" applyFill="1" applyBorder="1" applyAlignment="1" applyProtection="1"/>
    <xf numFmtId="3" fontId="32" fillId="13" borderId="71" xfId="0" applyNumberFormat="1" applyFont="1" applyFill="1" applyBorder="1" applyAlignment="1" applyProtection="1"/>
    <xf numFmtId="3" fontId="32" fillId="13" borderId="124" xfId="0" applyNumberFormat="1" applyFont="1" applyFill="1" applyBorder="1" applyAlignment="1" applyProtection="1"/>
    <xf numFmtId="3" fontId="32" fillId="13" borderId="125" xfId="0" applyNumberFormat="1" applyFont="1" applyFill="1" applyBorder="1" applyAlignment="1" applyProtection="1"/>
    <xf numFmtId="3" fontId="32" fillId="13" borderId="126" xfId="0" applyNumberFormat="1" applyFont="1" applyFill="1" applyBorder="1" applyAlignment="1" applyProtection="1"/>
    <xf numFmtId="3" fontId="32" fillId="13" borderId="61" xfId="0" quotePrefix="1" applyNumberFormat="1" applyFont="1" applyFill="1" applyBorder="1" applyAlignment="1" applyProtection="1"/>
    <xf numFmtId="3" fontId="32" fillId="13" borderId="3" xfId="0" quotePrefix="1" applyNumberFormat="1" applyFont="1" applyFill="1" applyBorder="1" applyAlignment="1" applyProtection="1"/>
    <xf numFmtId="3" fontId="32" fillId="13" borderId="62" xfId="0" quotePrefix="1" applyNumberFormat="1" applyFont="1" applyFill="1" applyBorder="1" applyAlignment="1" applyProtection="1"/>
    <xf numFmtId="3" fontId="32" fillId="13" borderId="68" xfId="0" quotePrefix="1" applyNumberFormat="1" applyFont="1" applyFill="1" applyBorder="1" applyAlignment="1" applyProtection="1"/>
    <xf numFmtId="3" fontId="32" fillId="13" borderId="8" xfId="0" quotePrefix="1" applyNumberFormat="1" applyFont="1" applyFill="1" applyBorder="1" applyAlignment="1" applyProtection="1"/>
    <xf numFmtId="3" fontId="32" fillId="13" borderId="69" xfId="0" quotePrefix="1" applyNumberFormat="1" applyFont="1" applyFill="1" applyBorder="1" applyAlignment="1" applyProtection="1"/>
    <xf numFmtId="3" fontId="32" fillId="19" borderId="35" xfId="0" applyNumberFormat="1" applyFont="1" applyFill="1" applyBorder="1" applyAlignment="1" applyProtection="1"/>
    <xf numFmtId="3" fontId="32" fillId="19" borderId="36" xfId="0" applyNumberFormat="1" applyFont="1" applyFill="1" applyBorder="1" applyAlignment="1" applyProtection="1"/>
    <xf numFmtId="3" fontId="32" fillId="19" borderId="37" xfId="0" applyNumberFormat="1" applyFont="1" applyFill="1" applyBorder="1" applyAlignment="1" applyProtection="1"/>
    <xf numFmtId="3" fontId="32" fillId="13" borderId="105" xfId="0" applyNumberFormat="1" applyFont="1" applyFill="1" applyBorder="1" applyAlignment="1" applyProtection="1"/>
    <xf numFmtId="3" fontId="32" fillId="13" borderId="100" xfId="0" applyNumberFormat="1" applyFont="1" applyFill="1" applyBorder="1" applyAlignment="1" applyProtection="1"/>
    <xf numFmtId="3" fontId="32" fillId="13" borderId="103" xfId="0" applyNumberFormat="1" applyFont="1" applyFill="1" applyBorder="1" applyAlignment="1" applyProtection="1"/>
    <xf numFmtId="3" fontId="32" fillId="19" borderId="61" xfId="0" applyNumberFormat="1" applyFont="1" applyFill="1" applyBorder="1" applyAlignment="1" applyProtection="1"/>
    <xf numFmtId="3" fontId="32" fillId="19" borderId="3" xfId="0" applyNumberFormat="1" applyFont="1" applyFill="1" applyBorder="1" applyAlignment="1" applyProtection="1"/>
    <xf numFmtId="3" fontId="32" fillId="19" borderId="62" xfId="0" applyNumberFormat="1" applyFont="1" applyFill="1" applyBorder="1" applyAlignment="1" applyProtection="1"/>
    <xf numFmtId="3" fontId="32" fillId="19" borderId="68" xfId="0" applyNumberFormat="1" applyFont="1" applyFill="1" applyBorder="1" applyAlignment="1" applyProtection="1"/>
    <xf numFmtId="3" fontId="32" fillId="19" borderId="8" xfId="0" applyNumberFormat="1" applyFont="1" applyFill="1" applyBorder="1" applyAlignment="1" applyProtection="1"/>
    <xf numFmtId="3" fontId="32" fillId="19" borderId="69" xfId="0" applyNumberFormat="1" applyFont="1" applyFill="1" applyBorder="1" applyAlignment="1" applyProtection="1"/>
    <xf numFmtId="3" fontId="32" fillId="13" borderId="57" xfId="0" quotePrefix="1" applyNumberFormat="1" applyFont="1" applyFill="1" applyBorder="1" applyAlignment="1" applyProtection="1"/>
    <xf numFmtId="3" fontId="32" fillId="13" borderId="20" xfId="0" quotePrefix="1" applyNumberFormat="1" applyFont="1" applyFill="1" applyBorder="1" applyAlignment="1" applyProtection="1"/>
    <xf numFmtId="3" fontId="32" fillId="13" borderId="60" xfId="0" quotePrefix="1" applyNumberFormat="1" applyFont="1" applyFill="1" applyBorder="1" applyAlignment="1" applyProtection="1"/>
    <xf numFmtId="3" fontId="32" fillId="22" borderId="72" xfId="0" applyNumberFormat="1" applyFont="1" applyFill="1" applyBorder="1" applyAlignment="1" applyProtection="1"/>
    <xf numFmtId="3" fontId="32" fillId="22" borderId="73" xfId="0" applyNumberFormat="1" applyFont="1" applyFill="1" applyBorder="1" applyAlignment="1" applyProtection="1"/>
    <xf numFmtId="3" fontId="32" fillId="22" borderId="74" xfId="0" applyNumberFormat="1" applyFont="1" applyFill="1" applyBorder="1" applyAlignment="1" applyProtection="1"/>
    <xf numFmtId="3" fontId="32" fillId="13" borderId="105" xfId="0" quotePrefix="1" applyNumberFormat="1" applyFont="1" applyFill="1" applyBorder="1" applyAlignment="1" applyProtection="1"/>
    <xf numFmtId="3" fontId="32" fillId="13" borderId="100" xfId="0" quotePrefix="1" applyNumberFormat="1" applyFont="1" applyFill="1" applyBorder="1" applyAlignment="1" applyProtection="1"/>
    <xf numFmtId="3" fontId="32" fillId="13" borderId="103" xfId="0" quotePrefix="1" applyNumberFormat="1" applyFont="1" applyFill="1" applyBorder="1" applyAlignment="1" applyProtection="1"/>
    <xf numFmtId="3" fontId="32" fillId="13" borderId="63" xfId="0" quotePrefix="1" applyNumberFormat="1" applyFont="1" applyFill="1" applyBorder="1" applyAlignment="1" applyProtection="1"/>
    <xf numFmtId="3" fontId="32" fillId="13" borderId="5" xfId="0" quotePrefix="1" applyNumberFormat="1" applyFont="1" applyFill="1" applyBorder="1" applyAlignment="1" applyProtection="1"/>
    <xf numFmtId="3" fontId="32" fillId="13" borderId="59" xfId="0" quotePrefix="1" applyNumberFormat="1" applyFont="1" applyFill="1" applyBorder="1" applyAlignment="1" applyProtection="1"/>
    <xf numFmtId="3" fontId="32" fillId="13" borderId="75" xfId="0" quotePrefix="1" applyNumberFormat="1" applyFont="1" applyFill="1" applyBorder="1" applyAlignment="1" applyProtection="1"/>
    <xf numFmtId="3" fontId="32" fillId="13" borderId="9" xfId="0" quotePrefix="1" applyNumberFormat="1" applyFont="1" applyFill="1" applyBorder="1" applyAlignment="1" applyProtection="1"/>
    <xf numFmtId="3" fontId="32" fillId="13" borderId="76" xfId="0" quotePrefix="1" applyNumberFormat="1" applyFont="1" applyFill="1" applyBorder="1" applyAlignment="1" applyProtection="1"/>
    <xf numFmtId="3" fontId="32" fillId="29" borderId="35" xfId="0" quotePrefix="1" applyNumberFormat="1" applyFont="1" applyFill="1" applyBorder="1" applyAlignment="1" applyProtection="1"/>
    <xf numFmtId="3" fontId="32" fillId="29" borderId="36" xfId="0" quotePrefix="1" applyNumberFormat="1" applyFont="1" applyFill="1" applyBorder="1" applyAlignment="1" applyProtection="1"/>
    <xf numFmtId="3" fontId="32" fillId="29" borderId="37" xfId="0" quotePrefix="1" applyNumberFormat="1" applyFont="1" applyFill="1" applyBorder="1" applyAlignment="1" applyProtection="1"/>
    <xf numFmtId="3" fontId="32" fillId="19" borderId="72" xfId="0" applyNumberFormat="1" applyFont="1" applyFill="1" applyBorder="1" applyAlignment="1" applyProtection="1"/>
    <xf numFmtId="3" fontId="32" fillId="19" borderId="73" xfId="0" applyNumberFormat="1" applyFont="1" applyFill="1" applyBorder="1" applyAlignment="1" applyProtection="1"/>
    <xf numFmtId="3" fontId="32" fillId="19" borderId="74" xfId="0" applyNumberFormat="1" applyFont="1" applyFill="1" applyBorder="1" applyAlignment="1" applyProtection="1"/>
    <xf numFmtId="175" fontId="32" fillId="15" borderId="106" xfId="0" applyNumberFormat="1" applyFont="1" applyFill="1" applyBorder="1" applyAlignment="1" applyProtection="1"/>
    <xf numFmtId="175" fontId="32" fillId="15" borderId="127" xfId="0" applyNumberFormat="1" applyFont="1" applyFill="1" applyBorder="1" applyAlignment="1" applyProtection="1"/>
    <xf numFmtId="175" fontId="32" fillId="15" borderId="107" xfId="0" applyNumberFormat="1" applyFont="1" applyFill="1" applyBorder="1" applyAlignment="1" applyProtection="1"/>
    <xf numFmtId="175" fontId="32" fillId="15" borderId="72" xfId="0" applyNumberFormat="1" applyFont="1" applyFill="1" applyBorder="1" applyAlignment="1" applyProtection="1">
      <alignment horizontal="right"/>
    </xf>
    <xf numFmtId="175" fontId="32" fillId="15" borderId="73" xfId="0" applyNumberFormat="1" applyFont="1" applyFill="1" applyBorder="1" applyAlignment="1" applyProtection="1">
      <alignment horizontal="right"/>
    </xf>
    <xf numFmtId="175" fontId="32" fillId="15" borderId="74" xfId="0" applyNumberFormat="1" applyFont="1" applyFill="1" applyBorder="1" applyAlignment="1" applyProtection="1">
      <alignment horizontal="right"/>
    </xf>
    <xf numFmtId="3" fontId="32" fillId="13" borderId="57" xfId="0" applyNumberFormat="1" applyFont="1" applyFill="1" applyBorder="1" applyAlignment="1" applyProtection="1">
      <alignment horizontal="right"/>
    </xf>
    <xf numFmtId="3" fontId="32" fillId="13" borderId="20" xfId="0" applyNumberFormat="1" applyFont="1" applyFill="1" applyBorder="1" applyAlignment="1" applyProtection="1">
      <alignment horizontal="right"/>
    </xf>
    <xf numFmtId="3" fontId="32" fillId="13" borderId="60" xfId="0" applyNumberFormat="1" applyFont="1" applyFill="1" applyBorder="1" applyAlignment="1" applyProtection="1">
      <alignment horizontal="right"/>
    </xf>
    <xf numFmtId="3" fontId="32" fillId="25" borderId="61" xfId="0" quotePrefix="1" applyNumberFormat="1" applyFont="1" applyFill="1" applyBorder="1" applyAlignment="1" applyProtection="1"/>
    <xf numFmtId="3" fontId="32" fillId="25" borderId="3" xfId="0" quotePrefix="1" applyNumberFormat="1" applyFont="1" applyFill="1" applyBorder="1" applyAlignment="1" applyProtection="1"/>
    <xf numFmtId="3" fontId="32" fillId="25" borderId="62" xfId="0" quotePrefix="1" applyNumberFormat="1" applyFont="1" applyFill="1" applyBorder="1" applyAlignment="1" applyProtection="1"/>
    <xf numFmtId="3" fontId="32" fillId="25" borderId="63" xfId="0" quotePrefix="1" applyNumberFormat="1" applyFont="1" applyFill="1" applyBorder="1" applyAlignment="1" applyProtection="1"/>
    <xf numFmtId="3" fontId="32" fillId="25" borderId="5" xfId="0" quotePrefix="1" applyNumberFormat="1" applyFont="1" applyFill="1" applyBorder="1" applyAlignment="1" applyProtection="1"/>
    <xf numFmtId="3" fontId="32" fillId="25" borderId="59" xfId="0" quotePrefix="1" applyNumberFormat="1" applyFont="1" applyFill="1" applyBorder="1" applyAlignment="1" applyProtection="1"/>
    <xf numFmtId="3" fontId="32" fillId="25" borderId="68" xfId="0" quotePrefix="1" applyNumberFormat="1" applyFont="1" applyFill="1" applyBorder="1" applyAlignment="1" applyProtection="1"/>
    <xf numFmtId="3" fontId="32" fillId="25" borderId="8" xfId="0" quotePrefix="1" applyNumberFormat="1" applyFont="1" applyFill="1" applyBorder="1" applyAlignment="1" applyProtection="1"/>
    <xf numFmtId="3" fontId="32" fillId="25" borderId="69" xfId="0" quotePrefix="1" applyNumberFormat="1" applyFont="1" applyFill="1" applyBorder="1" applyAlignment="1" applyProtection="1"/>
    <xf numFmtId="3" fontId="32" fillId="25" borderId="128" xfId="0" applyNumberFormat="1" applyFont="1" applyFill="1" applyBorder="1" applyAlignment="1" applyProtection="1"/>
    <xf numFmtId="3" fontId="32" fillId="25" borderId="129" xfId="0" applyNumberFormat="1" applyFont="1" applyFill="1" applyBorder="1" applyAlignment="1" applyProtection="1"/>
    <xf numFmtId="3" fontId="32" fillId="25" borderId="130" xfId="0" applyNumberFormat="1" applyFont="1" applyFill="1" applyBorder="1" applyAlignment="1" applyProtection="1"/>
    <xf numFmtId="0" fontId="38" fillId="13" borderId="40" xfId="0" applyFont="1" applyFill="1" applyBorder="1" applyAlignment="1" applyProtection="1">
      <alignment horizontal="right"/>
    </xf>
    <xf numFmtId="0" fontId="37" fillId="13" borderId="30" xfId="0" quotePrefix="1" applyFont="1" applyFill="1" applyBorder="1" applyAlignment="1" applyProtection="1">
      <alignment horizontal="center" vertical="top"/>
    </xf>
    <xf numFmtId="0" fontId="38" fillId="13" borderId="41" xfId="0" applyFont="1" applyFill="1" applyBorder="1" applyAlignment="1" applyProtection="1">
      <alignment horizontal="center"/>
    </xf>
    <xf numFmtId="0" fontId="38" fillId="13" borderId="70" xfId="0" applyFont="1" applyFill="1" applyBorder="1" applyAlignment="1" applyProtection="1">
      <alignment horizontal="center"/>
    </xf>
    <xf numFmtId="0" fontId="38" fillId="13" borderId="58" xfId="0" applyFont="1" applyFill="1" applyBorder="1" applyAlignment="1" applyProtection="1">
      <alignment horizontal="center"/>
    </xf>
    <xf numFmtId="0" fontId="38" fillId="13" borderId="71" xfId="0" applyFont="1" applyFill="1" applyBorder="1" applyAlignment="1" applyProtection="1">
      <alignment horizontal="center"/>
    </xf>
    <xf numFmtId="0" fontId="32" fillId="13" borderId="14" xfId="0" applyFont="1" applyFill="1" applyBorder="1" applyProtection="1"/>
    <xf numFmtId="3" fontId="88" fillId="15" borderId="3" xfId="0" applyNumberFormat="1" applyFont="1" applyFill="1" applyBorder="1" applyAlignment="1" applyProtection="1">
      <alignment horizontal="center"/>
    </xf>
    <xf numFmtId="3" fontId="88" fillId="15" borderId="5" xfId="0" applyNumberFormat="1" applyFont="1" applyFill="1" applyBorder="1" applyAlignment="1" applyProtection="1">
      <alignment horizontal="center"/>
    </xf>
    <xf numFmtId="3" fontId="88" fillId="15" borderId="8" xfId="0" applyNumberFormat="1" applyFont="1" applyFill="1" applyBorder="1" applyAlignment="1" applyProtection="1">
      <alignment horizontal="center"/>
    </xf>
    <xf numFmtId="0" fontId="36" fillId="16" borderId="0" xfId="0" applyFont="1" applyFill="1" applyBorder="1" applyProtection="1"/>
    <xf numFmtId="0" fontId="84" fillId="16" borderId="0" xfId="0" applyFont="1" applyFill="1" applyBorder="1" applyProtection="1"/>
    <xf numFmtId="0" fontId="32" fillId="16" borderId="0" xfId="0" applyFont="1" applyFill="1" applyBorder="1" applyProtection="1"/>
    <xf numFmtId="165" fontId="32" fillId="16" borderId="0" xfId="0" applyNumberFormat="1" applyFont="1" applyFill="1" applyBorder="1" applyProtection="1"/>
    <xf numFmtId="165" fontId="38" fillId="16" borderId="0" xfId="0" applyNumberFormat="1" applyFont="1" applyFill="1" applyBorder="1" applyProtection="1"/>
    <xf numFmtId="0" fontId="14" fillId="13" borderId="6" xfId="12" applyFont="1" applyFill="1" applyBorder="1" applyAlignment="1">
      <alignment horizontal="left" vertical="center" wrapText="1"/>
    </xf>
    <xf numFmtId="0" fontId="14" fillId="13" borderId="0" xfId="12" applyFont="1" applyFill="1" applyBorder="1" applyAlignment="1">
      <alignment horizontal="left" vertical="center" wrapText="1"/>
    </xf>
    <xf numFmtId="0" fontId="178" fillId="23" borderId="72" xfId="12" quotePrefix="1" applyFont="1" applyFill="1" applyBorder="1" applyAlignment="1">
      <alignment horizontal="right" vertical="center"/>
    </xf>
    <xf numFmtId="0" fontId="36" fillId="13" borderId="0" xfId="0" applyFont="1" applyFill="1" applyBorder="1" applyProtection="1"/>
    <xf numFmtId="0" fontId="87" fillId="13" borderId="0" xfId="0" applyFont="1" applyFill="1" applyProtection="1"/>
    <xf numFmtId="0" fontId="36" fillId="13" borderId="101" xfId="0" applyFont="1" applyFill="1" applyBorder="1" applyProtection="1"/>
    <xf numFmtId="0" fontId="36" fillId="13" borderId="6" xfId="0" applyFont="1" applyFill="1" applyBorder="1" applyProtection="1"/>
    <xf numFmtId="0" fontId="36" fillId="13" borderId="18" xfId="0" applyFont="1" applyFill="1" applyBorder="1" applyProtection="1"/>
    <xf numFmtId="0" fontId="36" fillId="16" borderId="0" xfId="0" applyFont="1" applyFill="1" applyProtection="1"/>
    <xf numFmtId="0" fontId="84" fillId="16" borderId="0" xfId="0" applyFont="1" applyFill="1" applyProtection="1"/>
    <xf numFmtId="0" fontId="3" fillId="13" borderId="0" xfId="4" applyFont="1" applyFill="1" applyAlignment="1">
      <alignment horizontal="left" vertical="center"/>
    </xf>
    <xf numFmtId="167" fontId="3" fillId="13" borderId="0" xfId="4" applyNumberFormat="1" applyFont="1" applyFill="1" applyAlignment="1">
      <alignment horizontal="left" vertical="center"/>
    </xf>
    <xf numFmtId="0" fontId="85" fillId="17" borderId="36" xfId="0" applyFont="1" applyFill="1" applyBorder="1" applyAlignment="1" applyProtection="1">
      <alignment horizontal="center" vertical="center"/>
    </xf>
    <xf numFmtId="0" fontId="35" fillId="27" borderId="131" xfId="0" quotePrefix="1" applyFont="1" applyFill="1" applyBorder="1" applyAlignment="1" applyProtection="1">
      <alignment horizontal="left"/>
    </xf>
    <xf numFmtId="0" fontId="84" fillId="27" borderId="131" xfId="0" applyFont="1" applyFill="1" applyBorder="1" applyProtection="1"/>
    <xf numFmtId="0" fontId="84" fillId="27" borderId="132" xfId="0" applyFont="1" applyFill="1" applyBorder="1" applyProtection="1"/>
    <xf numFmtId="166" fontId="11" fillId="15" borderId="36" xfId="4" quotePrefix="1" applyNumberFormat="1" applyFont="1" applyFill="1" applyBorder="1" applyAlignment="1" applyProtection="1">
      <alignment horizontal="center" vertical="center"/>
    </xf>
    <xf numFmtId="166" fontId="179" fillId="15" borderId="13" xfId="4" applyNumberFormat="1" applyFont="1" applyFill="1" applyBorder="1" applyAlignment="1" applyProtection="1">
      <alignment horizontal="center" vertical="center"/>
      <protection locked="0"/>
    </xf>
    <xf numFmtId="0" fontId="85" fillId="13" borderId="32" xfId="0" applyFont="1" applyFill="1" applyBorder="1" applyAlignment="1" applyProtection="1">
      <alignment horizontal="left"/>
    </xf>
    <xf numFmtId="0" fontId="85" fillId="13" borderId="36" xfId="0" quotePrefix="1" applyFont="1" applyFill="1" applyBorder="1" applyAlignment="1" applyProtection="1">
      <alignment horizontal="left"/>
    </xf>
    <xf numFmtId="0" fontId="85" fillId="13" borderId="20" xfId="0" applyFont="1" applyFill="1" applyBorder="1" applyAlignment="1" applyProtection="1">
      <alignment horizontal="left"/>
    </xf>
    <xf numFmtId="3" fontId="85" fillId="17" borderId="73" xfId="0" applyNumberFormat="1" applyFont="1" applyFill="1" applyBorder="1" applyAlignment="1" applyProtection="1">
      <alignment horizontal="center"/>
    </xf>
    <xf numFmtId="3" fontId="88" fillId="13" borderId="122" xfId="0" applyNumberFormat="1" applyFont="1" applyFill="1" applyBorder="1" applyAlignment="1" applyProtection="1">
      <alignment horizontal="center"/>
    </xf>
    <xf numFmtId="3" fontId="88" fillId="13" borderId="9" xfId="0" applyNumberFormat="1" applyFont="1" applyFill="1" applyBorder="1" applyAlignment="1" applyProtection="1">
      <alignment horizontal="center"/>
    </xf>
    <xf numFmtId="3" fontId="88" fillId="13" borderId="36" xfId="0" applyNumberFormat="1" applyFont="1" applyFill="1" applyBorder="1" applyAlignment="1" applyProtection="1">
      <alignment horizontal="center"/>
    </xf>
    <xf numFmtId="3" fontId="88" fillId="13" borderId="32" xfId="0" applyNumberFormat="1" applyFont="1" applyFill="1" applyBorder="1" applyAlignment="1" applyProtection="1">
      <alignment horizontal="center"/>
    </xf>
    <xf numFmtId="3" fontId="88" fillId="13" borderId="3" xfId="0" applyNumberFormat="1" applyFont="1" applyFill="1" applyBorder="1" applyAlignment="1" applyProtection="1">
      <alignment horizontal="center"/>
    </xf>
    <xf numFmtId="3" fontId="88" fillId="13" borderId="5" xfId="0" applyNumberFormat="1" applyFont="1" applyFill="1" applyBorder="1" applyAlignment="1" applyProtection="1">
      <alignment horizontal="center"/>
    </xf>
    <xf numFmtId="3" fontId="88" fillId="13" borderId="58" xfId="0" applyNumberFormat="1" applyFont="1" applyFill="1" applyBorder="1" applyAlignment="1" applyProtection="1">
      <alignment horizontal="center"/>
    </xf>
    <xf numFmtId="3" fontId="88" fillId="13" borderId="125" xfId="0" applyNumberFormat="1" applyFont="1" applyFill="1" applyBorder="1" applyAlignment="1" applyProtection="1">
      <alignment horizontal="center"/>
    </xf>
    <xf numFmtId="3" fontId="88" fillId="13" borderId="3" xfId="0" quotePrefix="1" applyNumberFormat="1" applyFont="1" applyFill="1" applyBorder="1" applyAlignment="1" applyProtection="1">
      <alignment horizontal="center"/>
    </xf>
    <xf numFmtId="3" fontId="88" fillId="13" borderId="8" xfId="0" quotePrefix="1" applyNumberFormat="1" applyFont="1" applyFill="1" applyBorder="1" applyAlignment="1" applyProtection="1">
      <alignment horizontal="center"/>
    </xf>
    <xf numFmtId="3" fontId="85" fillId="20" borderId="73" xfId="0" applyNumberFormat="1" applyFont="1" applyFill="1" applyBorder="1" applyAlignment="1" applyProtection="1">
      <alignment horizontal="center"/>
    </xf>
    <xf numFmtId="3" fontId="88" fillId="19" borderId="36" xfId="0" applyNumberFormat="1" applyFont="1" applyFill="1" applyBorder="1" applyAlignment="1" applyProtection="1">
      <alignment horizontal="center"/>
    </xf>
    <xf numFmtId="3" fontId="88" fillId="13" borderId="100" xfId="0" applyNumberFormat="1" applyFont="1" applyFill="1" applyBorder="1" applyAlignment="1" applyProtection="1">
      <alignment horizontal="center"/>
    </xf>
    <xf numFmtId="3" fontId="88" fillId="19" borderId="3" xfId="0" applyNumberFormat="1" applyFont="1" applyFill="1" applyBorder="1" applyAlignment="1" applyProtection="1">
      <alignment horizontal="center"/>
    </xf>
    <xf numFmtId="3" fontId="88" fillId="19" borderId="8" xfId="0" applyNumberFormat="1" applyFont="1" applyFill="1" applyBorder="1" applyAlignment="1" applyProtection="1">
      <alignment horizontal="center"/>
    </xf>
    <xf numFmtId="3" fontId="88" fillId="13" borderId="20" xfId="0" quotePrefix="1" applyNumberFormat="1" applyFont="1" applyFill="1" applyBorder="1" applyAlignment="1" applyProtection="1">
      <alignment horizontal="center"/>
    </xf>
    <xf numFmtId="3" fontId="88" fillId="22" borderId="73" xfId="0" applyNumberFormat="1" applyFont="1" applyFill="1" applyBorder="1" applyAlignment="1" applyProtection="1">
      <alignment horizontal="center"/>
    </xf>
    <xf numFmtId="3" fontId="88" fillId="13" borderId="100" xfId="0" quotePrefix="1" applyNumberFormat="1" applyFont="1" applyFill="1" applyBorder="1" applyAlignment="1" applyProtection="1">
      <alignment horizontal="center"/>
    </xf>
    <xf numFmtId="3" fontId="88" fillId="13" borderId="5" xfId="0" quotePrefix="1" applyNumberFormat="1" applyFont="1" applyFill="1" applyBorder="1" applyAlignment="1" applyProtection="1">
      <alignment horizontal="center"/>
    </xf>
    <xf numFmtId="3" fontId="88" fillId="13" borderId="9" xfId="0" quotePrefix="1" applyNumberFormat="1" applyFont="1" applyFill="1" applyBorder="1" applyAlignment="1" applyProtection="1">
      <alignment horizontal="center"/>
    </xf>
    <xf numFmtId="3" fontId="88" fillId="29" borderId="36" xfId="0" quotePrefix="1" applyNumberFormat="1" applyFont="1" applyFill="1" applyBorder="1" applyAlignment="1" applyProtection="1">
      <alignment horizontal="center"/>
    </xf>
    <xf numFmtId="3" fontId="88" fillId="19" borderId="73" xfId="0" applyNumberFormat="1" applyFont="1" applyFill="1" applyBorder="1" applyAlignment="1" applyProtection="1">
      <alignment horizontal="center"/>
    </xf>
    <xf numFmtId="3" fontId="88" fillId="17" borderId="127" xfId="0" applyNumberFormat="1" applyFont="1" applyFill="1" applyBorder="1" applyAlignment="1" applyProtection="1">
      <alignment horizontal="center"/>
    </xf>
    <xf numFmtId="3" fontId="88" fillId="13" borderId="32" xfId="0" quotePrefix="1" applyNumberFormat="1" applyFont="1" applyFill="1" applyBorder="1" applyAlignment="1" applyProtection="1">
      <alignment horizontal="center"/>
    </xf>
    <xf numFmtId="3" fontId="88" fillId="17" borderId="73" xfId="0" applyNumberFormat="1" applyFont="1" applyFill="1" applyBorder="1" applyAlignment="1" applyProtection="1">
      <alignment horizontal="center"/>
    </xf>
    <xf numFmtId="3" fontId="88" fillId="13" borderId="20" xfId="0" applyNumberFormat="1" applyFont="1" applyFill="1" applyBorder="1" applyAlignment="1" applyProtection="1">
      <alignment horizontal="center"/>
    </xf>
    <xf numFmtId="3" fontId="88" fillId="25" borderId="3" xfId="0" quotePrefix="1" applyNumberFormat="1" applyFont="1" applyFill="1" applyBorder="1" applyAlignment="1" applyProtection="1">
      <alignment horizontal="center"/>
    </xf>
    <xf numFmtId="3" fontId="88" fillId="25" borderId="5" xfId="0" quotePrefix="1" applyNumberFormat="1" applyFont="1" applyFill="1" applyBorder="1" applyAlignment="1" applyProtection="1">
      <alignment horizontal="center"/>
    </xf>
    <xf numFmtId="3" fontId="88" fillId="25" borderId="8" xfId="0" quotePrefix="1" applyNumberFormat="1" applyFont="1" applyFill="1" applyBorder="1" applyAlignment="1" applyProtection="1">
      <alignment horizontal="center"/>
    </xf>
    <xf numFmtId="3" fontId="88" fillId="25" borderId="129" xfId="0" applyNumberFormat="1" applyFont="1" applyFill="1" applyBorder="1" applyAlignment="1" applyProtection="1">
      <alignment horizontal="center"/>
    </xf>
    <xf numFmtId="168" fontId="14" fillId="13" borderId="51" xfId="12" quotePrefix="1" applyNumberFormat="1" applyFont="1" applyFill="1" applyBorder="1" applyAlignment="1">
      <alignment horizontal="right" vertical="center"/>
    </xf>
    <xf numFmtId="0" fontId="180" fillId="31" borderId="11" xfId="8" applyFont="1" applyFill="1" applyBorder="1" applyAlignment="1" applyProtection="1">
      <alignment horizontal="center"/>
    </xf>
    <xf numFmtId="0" fontId="36" fillId="13" borderId="12" xfId="0" quotePrefix="1" applyFont="1" applyFill="1" applyBorder="1" applyAlignment="1" applyProtection="1">
      <alignment horizontal="left"/>
    </xf>
    <xf numFmtId="175" fontId="181" fillId="13" borderId="12" xfId="0" quotePrefix="1" applyNumberFormat="1" applyFont="1" applyFill="1" applyBorder="1" applyAlignment="1" applyProtection="1"/>
    <xf numFmtId="175" fontId="182" fillId="13" borderId="12" xfId="0" quotePrefix="1" applyNumberFormat="1" applyFont="1" applyFill="1" applyBorder="1" applyAlignment="1" applyProtection="1"/>
    <xf numFmtId="175" fontId="182" fillId="13" borderId="48" xfId="0" quotePrefix="1" applyNumberFormat="1" applyFont="1" applyFill="1" applyBorder="1" applyAlignment="1" applyProtection="1"/>
    <xf numFmtId="0" fontId="183" fillId="15" borderId="41" xfId="12" applyFont="1" applyFill="1" applyBorder="1" applyAlignment="1">
      <alignment horizontal="left" vertical="center"/>
    </xf>
    <xf numFmtId="0" fontId="36" fillId="13" borderId="109" xfId="0" quotePrefix="1" applyFont="1" applyFill="1" applyBorder="1" applyAlignment="1" applyProtection="1">
      <alignment horizontal="left"/>
    </xf>
    <xf numFmtId="175" fontId="181" fillId="13" borderId="109" xfId="0" quotePrefix="1" applyNumberFormat="1" applyFont="1" applyFill="1" applyBorder="1" applyAlignment="1" applyProtection="1"/>
    <xf numFmtId="175" fontId="182" fillId="13" borderId="109" xfId="0" quotePrefix="1" applyNumberFormat="1" applyFont="1" applyFill="1" applyBorder="1" applyAlignment="1" applyProtection="1"/>
    <xf numFmtId="0" fontId="38" fillId="13" borderId="0" xfId="0" applyFont="1" applyFill="1" applyAlignment="1" applyProtection="1">
      <alignment horizontal="right" vertical="center"/>
    </xf>
    <xf numFmtId="176" fontId="184" fillId="13" borderId="133" xfId="8" applyNumberFormat="1" applyFont="1" applyFill="1" applyBorder="1" applyProtection="1"/>
    <xf numFmtId="176" fontId="184" fillId="13" borderId="133" xfId="8" applyNumberFormat="1" applyFont="1" applyFill="1" applyBorder="1" applyAlignment="1" applyProtection="1">
      <alignment horizontal="center"/>
    </xf>
    <xf numFmtId="176" fontId="185" fillId="13" borderId="133" xfId="8" applyNumberFormat="1" applyFont="1" applyFill="1" applyBorder="1" applyAlignment="1" applyProtection="1">
      <alignment horizontal="center"/>
    </xf>
    <xf numFmtId="1" fontId="38" fillId="13" borderId="34" xfId="0" applyNumberFormat="1" applyFont="1" applyFill="1" applyBorder="1" applyProtection="1"/>
    <xf numFmtId="0" fontId="154" fillId="19" borderId="36" xfId="4" applyFont="1" applyFill="1" applyBorder="1" applyAlignment="1" applyProtection="1">
      <alignment horizontal="center" vertical="center"/>
      <protection locked="0"/>
    </xf>
    <xf numFmtId="3" fontId="186" fillId="15" borderId="36" xfId="4" applyNumberFormat="1" applyFont="1" applyFill="1" applyBorder="1" applyAlignment="1" applyProtection="1">
      <alignment horizontal="center" vertical="center"/>
      <protection locked="0"/>
    </xf>
    <xf numFmtId="0" fontId="88" fillId="13" borderId="0" xfId="0" applyFont="1" applyFill="1" applyBorder="1" applyAlignment="1" applyProtection="1">
      <alignment horizontal="right"/>
    </xf>
    <xf numFmtId="1" fontId="88" fillId="13" borderId="0" xfId="0" applyNumberFormat="1" applyFont="1" applyFill="1" applyBorder="1" applyAlignment="1" applyProtection="1">
      <alignment horizontal="right"/>
    </xf>
    <xf numFmtId="0" fontId="3" fillId="13" borderId="0" xfId="4" applyFont="1" applyFill="1" applyBorder="1" applyAlignment="1" applyProtection="1">
      <alignment horizontal="left" vertical="center"/>
    </xf>
    <xf numFmtId="0" fontId="3" fillId="13" borderId="0" xfId="4" applyFont="1" applyFill="1" applyBorder="1" applyAlignment="1" applyProtection="1">
      <alignment horizontal="right" vertical="center"/>
    </xf>
    <xf numFmtId="3" fontId="154" fillId="19" borderId="36" xfId="4" applyNumberFormat="1" applyFont="1" applyFill="1" applyBorder="1" applyAlignment="1" applyProtection="1">
      <alignment horizontal="center" vertical="center"/>
      <protection locked="0"/>
    </xf>
    <xf numFmtId="0" fontId="3" fillId="13" borderId="0" xfId="4" applyFont="1" applyFill="1" applyBorder="1" applyAlignment="1" applyProtection="1">
      <alignment vertical="center"/>
    </xf>
    <xf numFmtId="165" fontId="3" fillId="13" borderId="0" xfId="4" applyNumberFormat="1" applyFont="1" applyFill="1" applyBorder="1" applyAlignment="1" applyProtection="1">
      <alignment vertical="center"/>
    </xf>
    <xf numFmtId="0" fontId="3" fillId="0" borderId="0" xfId="4" applyFont="1" applyAlignment="1" applyProtection="1">
      <alignment vertical="center"/>
    </xf>
    <xf numFmtId="0" fontId="3" fillId="13" borderId="0" xfId="4" applyFont="1" applyFill="1" applyAlignment="1" applyProtection="1">
      <alignment vertical="center" wrapText="1"/>
    </xf>
    <xf numFmtId="3" fontId="3" fillId="0" borderId="0" xfId="4" applyNumberFormat="1" applyFont="1" applyBorder="1" applyAlignment="1" applyProtection="1">
      <alignment horizontal="right" vertical="center"/>
    </xf>
    <xf numFmtId="0" fontId="3" fillId="13" borderId="34" xfId="4" applyFont="1" applyFill="1" applyBorder="1" applyAlignment="1" applyProtection="1">
      <alignment horizontal="center" vertical="center"/>
    </xf>
    <xf numFmtId="0" fontId="153" fillId="13" borderId="34" xfId="4" applyFont="1" applyFill="1" applyBorder="1" applyAlignment="1" applyProtection="1">
      <alignment vertical="center"/>
    </xf>
    <xf numFmtId="0" fontId="3" fillId="13" borderId="134" xfId="4" applyFont="1" applyFill="1" applyBorder="1" applyAlignment="1" applyProtection="1">
      <alignment vertical="center"/>
    </xf>
    <xf numFmtId="0" fontId="14" fillId="0" borderId="0" xfId="4" applyFont="1" applyAlignment="1" applyProtection="1">
      <alignment horizontal="right" vertical="center"/>
    </xf>
    <xf numFmtId="0" fontId="14" fillId="13" borderId="0" xfId="4" applyFont="1" applyFill="1" applyBorder="1" applyAlignment="1" applyProtection="1">
      <alignment vertical="center"/>
    </xf>
    <xf numFmtId="0" fontId="14" fillId="13" borderId="135" xfId="4" applyFont="1" applyFill="1" applyBorder="1" applyAlignment="1" applyProtection="1">
      <alignment horizontal="right" vertical="center"/>
    </xf>
    <xf numFmtId="0" fontId="39" fillId="13" borderId="0" xfId="0" applyFont="1" applyFill="1" applyBorder="1" applyAlignment="1" applyProtection="1">
      <alignment horizontal="center"/>
    </xf>
    <xf numFmtId="0" fontId="39" fillId="13" borderId="0" xfId="0" applyFont="1" applyFill="1" applyAlignment="1" applyProtection="1">
      <alignment horizontal="center"/>
    </xf>
    <xf numFmtId="0" fontId="38" fillId="13" borderId="14" xfId="0" quotePrefix="1" applyFont="1" applyFill="1" applyBorder="1" applyAlignment="1" applyProtection="1">
      <alignment horizontal="center"/>
    </xf>
    <xf numFmtId="0" fontId="39" fillId="13" borderId="35" xfId="0" quotePrefix="1" applyFont="1" applyFill="1" applyBorder="1" applyAlignment="1" applyProtection="1">
      <alignment horizontal="center"/>
    </xf>
    <xf numFmtId="0" fontId="39" fillId="13" borderId="36" xfId="0" quotePrefix="1" applyFont="1" applyFill="1" applyBorder="1" applyAlignment="1" applyProtection="1">
      <alignment horizontal="center"/>
    </xf>
    <xf numFmtId="0" fontId="39" fillId="13" borderId="37" xfId="0" quotePrefix="1" applyFont="1" applyFill="1" applyBorder="1" applyAlignment="1" applyProtection="1">
      <alignment horizontal="center"/>
    </xf>
    <xf numFmtId="0" fontId="11" fillId="13" borderId="0" xfId="4" applyFont="1" applyFill="1" applyAlignment="1">
      <alignment horizontal="right" vertical="center"/>
    </xf>
    <xf numFmtId="0" fontId="110" fillId="13" borderId="0" xfId="4" applyFont="1" applyFill="1" applyAlignment="1">
      <alignment horizontal="left" vertical="center"/>
    </xf>
    <xf numFmtId="0" fontId="11" fillId="13" borderId="0" xfId="4" applyFont="1" applyFill="1" applyAlignment="1">
      <alignment horizontal="right" vertical="center" wrapText="1"/>
    </xf>
    <xf numFmtId="0" fontId="3" fillId="0" borderId="0" xfId="4" applyFont="1" applyAlignment="1" applyProtection="1">
      <alignment vertical="center" wrapText="1"/>
    </xf>
    <xf numFmtId="3" fontId="3" fillId="0" borderId="0" xfId="4" applyNumberFormat="1" applyFont="1" applyFill="1" applyAlignment="1" applyProtection="1">
      <alignment horizontal="right" vertical="center"/>
    </xf>
    <xf numFmtId="0" fontId="3" fillId="13" borderId="0" xfId="4" applyFont="1" applyFill="1" applyBorder="1" applyAlignment="1" applyProtection="1">
      <alignment vertical="center" wrapText="1"/>
    </xf>
    <xf numFmtId="0" fontId="11" fillId="13" borderId="0" xfId="4" applyFont="1" applyFill="1" applyAlignment="1" applyProtection="1">
      <alignment horizontal="left" vertical="center"/>
    </xf>
    <xf numFmtId="3" fontId="162" fillId="18" borderId="136" xfId="4" applyNumberFormat="1" applyFont="1" applyFill="1" applyBorder="1" applyAlignment="1" applyProtection="1">
      <alignment horizontal="left" vertical="center"/>
    </xf>
    <xf numFmtId="3" fontId="3" fillId="18" borderId="12" xfId="4" applyNumberFormat="1" applyFont="1" applyFill="1" applyBorder="1" applyAlignment="1" applyProtection="1">
      <alignment horizontal="right" vertical="center"/>
    </xf>
    <xf numFmtId="3" fontId="3" fillId="18" borderId="13" xfId="4" applyNumberFormat="1" applyFont="1" applyFill="1" applyBorder="1" applyAlignment="1" applyProtection="1">
      <alignment horizontal="right" vertical="center"/>
    </xf>
    <xf numFmtId="166" fontId="179" fillId="15" borderId="13" xfId="4" applyNumberFormat="1" applyFont="1" applyFill="1" applyBorder="1" applyAlignment="1" applyProtection="1">
      <alignment horizontal="center" vertical="center"/>
    </xf>
    <xf numFmtId="0" fontId="3" fillId="13" borderId="0" xfId="4" quotePrefix="1" applyFont="1" applyFill="1" applyAlignment="1" applyProtection="1">
      <alignment vertical="center"/>
    </xf>
    <xf numFmtId="0" fontId="3" fillId="13" borderId="0" xfId="4" applyFont="1" applyFill="1" applyAlignment="1" applyProtection="1">
      <alignment horizontal="center" vertical="center"/>
    </xf>
    <xf numFmtId="0" fontId="11" fillId="0" borderId="0" xfId="4" applyFont="1" applyAlignment="1" applyProtection="1">
      <alignment horizontal="center" vertical="center"/>
    </xf>
    <xf numFmtId="0" fontId="11" fillId="13" borderId="0" xfId="4" quotePrefix="1" applyFont="1" applyFill="1" applyAlignment="1" applyProtection="1">
      <alignment vertical="center"/>
    </xf>
    <xf numFmtId="3" fontId="6" fillId="13" borderId="0" xfId="4" quotePrefix="1" applyNumberFormat="1" applyFont="1" applyFill="1" applyAlignment="1" applyProtection="1">
      <alignment horizontal="right" vertical="center"/>
    </xf>
    <xf numFmtId="3" fontId="6" fillId="13" borderId="0" xfId="4" applyNumberFormat="1" applyFont="1" applyFill="1" applyAlignment="1" applyProtection="1">
      <alignment horizontal="right" vertical="center"/>
    </xf>
    <xf numFmtId="0" fontId="6" fillId="0" borderId="0" xfId="12" quotePrefix="1" applyFont="1" applyFill="1" applyBorder="1" applyAlignment="1" applyProtection="1">
      <alignment horizontal="right" vertical="center"/>
    </xf>
    <xf numFmtId="0" fontId="11" fillId="0" borderId="0" xfId="0" applyFont="1" applyFill="1" applyBorder="1" applyAlignment="1" applyProtection="1">
      <alignment horizontal="right" wrapText="1"/>
    </xf>
    <xf numFmtId="49" fontId="187" fillId="15" borderId="36" xfId="0" applyNumberFormat="1" applyFont="1" applyFill="1" applyBorder="1" applyAlignment="1" applyProtection="1">
      <alignment horizontal="center" vertical="center"/>
    </xf>
    <xf numFmtId="3" fontId="3" fillId="0" borderId="0" xfId="4" applyNumberFormat="1" applyFont="1" applyFill="1" applyBorder="1" applyAlignment="1" applyProtection="1">
      <alignment horizontal="right" vertical="center"/>
    </xf>
    <xf numFmtId="0" fontId="6" fillId="13" borderId="0" xfId="4" quotePrefix="1" applyFont="1" applyFill="1" applyAlignment="1" applyProtection="1">
      <alignment horizontal="right" vertical="center"/>
    </xf>
    <xf numFmtId="0" fontId="3" fillId="13" borderId="0" xfId="4" quotePrefix="1" applyFont="1" applyFill="1" applyAlignment="1" applyProtection="1">
      <alignment horizontal="right" vertical="center"/>
    </xf>
    <xf numFmtId="0" fontId="11" fillId="13" borderId="0" xfId="4" quotePrefix="1" applyFont="1" applyFill="1" applyAlignment="1" applyProtection="1">
      <alignment horizontal="right" vertical="center"/>
    </xf>
    <xf numFmtId="0" fontId="161" fillId="18" borderId="27" xfId="4" applyFont="1" applyFill="1" applyBorder="1" applyAlignment="1" applyProtection="1">
      <alignment vertical="center"/>
    </xf>
    <xf numFmtId="0" fontId="161" fillId="18" borderId="28" xfId="4" applyFont="1" applyFill="1" applyBorder="1" applyAlignment="1" applyProtection="1">
      <alignment horizontal="center" vertical="center"/>
    </xf>
    <xf numFmtId="0" fontId="188" fillId="18" borderId="29" xfId="4" applyFont="1" applyFill="1" applyBorder="1" applyAlignment="1" applyProtection="1">
      <alignment horizontal="center" vertical="center" wrapText="1"/>
    </xf>
    <xf numFmtId="0" fontId="164" fillId="20" borderId="26" xfId="4" applyFont="1" applyFill="1" applyBorder="1" applyAlignment="1" applyProtection="1">
      <alignment horizontal="center" vertical="center"/>
    </xf>
    <xf numFmtId="0" fontId="189" fillId="20" borderId="28" xfId="0" applyFont="1" applyFill="1" applyBorder="1" applyAlignment="1" applyProtection="1">
      <alignment horizontal="center" vertical="center"/>
    </xf>
    <xf numFmtId="0" fontId="190" fillId="20" borderId="28" xfId="4" applyFont="1" applyFill="1" applyBorder="1" applyAlignment="1" applyProtection="1">
      <alignment horizontal="center" vertical="center"/>
    </xf>
    <xf numFmtId="0" fontId="161" fillId="20" borderId="29" xfId="4" applyFont="1" applyFill="1" applyBorder="1" applyAlignment="1" applyProtection="1">
      <alignment horizontal="center" vertical="center"/>
    </xf>
    <xf numFmtId="0" fontId="191" fillId="20" borderId="1" xfId="4" applyFont="1" applyFill="1" applyBorder="1" applyAlignment="1" applyProtection="1">
      <alignment horizontal="center" vertical="center"/>
    </xf>
    <xf numFmtId="0" fontId="191" fillId="20" borderId="32" xfId="4" applyFont="1" applyFill="1" applyBorder="1" applyAlignment="1" applyProtection="1">
      <alignment horizontal="center" vertical="center"/>
    </xf>
    <xf numFmtId="0" fontId="14" fillId="0" borderId="49" xfId="12" applyFont="1" applyFill="1" applyBorder="1" applyAlignment="1" applyProtection="1">
      <alignment horizontal="center" vertical="center" wrapText="1"/>
    </xf>
    <xf numFmtId="0" fontId="192" fillId="20" borderId="30" xfId="4" applyFont="1" applyFill="1" applyBorder="1" applyAlignment="1" applyProtection="1">
      <alignment horizontal="center" vertical="center"/>
    </xf>
    <xf numFmtId="1" fontId="162" fillId="32" borderId="35" xfId="4" applyNumberFormat="1" applyFont="1" applyFill="1" applyBorder="1" applyAlignment="1" applyProtection="1">
      <alignment horizontal="center" vertical="center" wrapText="1"/>
    </xf>
    <xf numFmtId="1" fontId="162" fillId="32" borderId="13" xfId="4" applyNumberFormat="1" applyFont="1" applyFill="1" applyBorder="1" applyAlignment="1" applyProtection="1">
      <alignment horizontal="center" vertical="center" wrapText="1"/>
    </xf>
    <xf numFmtId="1" fontId="162" fillId="32" borderId="36" xfId="4" applyNumberFormat="1" applyFont="1" applyFill="1" applyBorder="1" applyAlignment="1" applyProtection="1">
      <alignment horizontal="center" vertical="center" wrapText="1"/>
    </xf>
    <xf numFmtId="1" fontId="162" fillId="32" borderId="37" xfId="4" applyNumberFormat="1" applyFont="1" applyFill="1" applyBorder="1" applyAlignment="1" applyProtection="1">
      <alignment horizontal="center" vertical="center" wrapText="1"/>
    </xf>
    <xf numFmtId="0" fontId="3" fillId="13" borderId="108" xfId="4" applyFont="1" applyFill="1" applyBorder="1" applyAlignment="1" applyProtection="1">
      <alignment horizontal="left" vertical="center"/>
    </xf>
    <xf numFmtId="0" fontId="3" fillId="13" borderId="0" xfId="4" applyFont="1" applyFill="1" applyBorder="1" applyAlignment="1" applyProtection="1">
      <alignment horizontal="center" vertical="center"/>
    </xf>
    <xf numFmtId="0" fontId="170" fillId="13" borderId="33" xfId="4" applyFont="1" applyFill="1" applyBorder="1" applyAlignment="1" applyProtection="1">
      <alignment horizontal="left" vertical="center" wrapText="1"/>
    </xf>
    <xf numFmtId="0" fontId="3" fillId="13" borderId="57" xfId="4" applyFont="1" applyFill="1" applyBorder="1" applyAlignment="1" applyProtection="1">
      <alignment horizontal="center" vertical="center"/>
    </xf>
    <xf numFmtId="3" fontId="3" fillId="13" borderId="70" xfId="4" applyNumberFormat="1" applyFont="1" applyFill="1" applyBorder="1" applyAlignment="1" applyProtection="1">
      <alignment horizontal="right" vertical="center"/>
    </xf>
    <xf numFmtId="0" fontId="3" fillId="13" borderId="2" xfId="4" applyFont="1" applyFill="1" applyBorder="1" applyAlignment="1" applyProtection="1">
      <alignment vertical="center"/>
    </xf>
    <xf numFmtId="3" fontId="3" fillId="13" borderId="57" xfId="4" applyNumberFormat="1" applyFont="1" applyFill="1" applyBorder="1" applyAlignment="1" applyProtection="1">
      <alignment horizontal="right" vertical="center"/>
    </xf>
    <xf numFmtId="0" fontId="6" fillId="13" borderId="57" xfId="4" applyFont="1" applyFill="1" applyBorder="1" applyAlignment="1" applyProtection="1">
      <alignment vertical="center"/>
    </xf>
    <xf numFmtId="0" fontId="3" fillId="13" borderId="31" xfId="4" quotePrefix="1" applyFont="1" applyFill="1" applyBorder="1" applyAlignment="1" applyProtection="1">
      <alignment horizontal="center" vertical="center"/>
    </xf>
    <xf numFmtId="0" fontId="3" fillId="13" borderId="32" xfId="4" applyFont="1" applyFill="1" applyBorder="1" applyAlignment="1" applyProtection="1">
      <alignment horizontal="center" vertical="center"/>
    </xf>
    <xf numFmtId="0" fontId="3" fillId="0" borderId="33" xfId="4" quotePrefix="1" applyFont="1" applyBorder="1" applyAlignment="1" applyProtection="1">
      <alignment horizontal="center" vertical="center" wrapText="1"/>
    </xf>
    <xf numFmtId="3" fontId="3" fillId="13" borderId="31" xfId="4" applyNumberFormat="1" applyFont="1" applyFill="1" applyBorder="1" applyAlignment="1" applyProtection="1">
      <alignment horizontal="right" vertical="center"/>
    </xf>
    <xf numFmtId="168" fontId="163" fillId="19" borderId="11" xfId="12" quotePrefix="1" applyNumberFormat="1" applyFont="1" applyFill="1" applyBorder="1" applyAlignment="1" applyProtection="1">
      <alignment horizontal="right" vertical="center"/>
    </xf>
    <xf numFmtId="0" fontId="3" fillId="13" borderId="2" xfId="12" applyFont="1" applyFill="1" applyBorder="1" applyAlignment="1" applyProtection="1">
      <alignment horizontal="right" vertical="center"/>
    </xf>
    <xf numFmtId="168" fontId="9" fillId="13" borderId="3" xfId="12" quotePrefix="1" applyNumberFormat="1" applyFont="1" applyFill="1" applyBorder="1" applyAlignment="1" applyProtection="1">
      <alignment horizontal="right" vertical="center"/>
    </xf>
    <xf numFmtId="0" fontId="3" fillId="13" borderId="4" xfId="12" applyFont="1" applyFill="1" applyBorder="1" applyAlignment="1" applyProtection="1">
      <alignment horizontal="left" vertical="center" wrapText="1"/>
    </xf>
    <xf numFmtId="168" fontId="9" fillId="13" borderId="8" xfId="12" quotePrefix="1" applyNumberFormat="1" applyFont="1" applyFill="1" applyBorder="1" applyAlignment="1" applyProtection="1">
      <alignment horizontal="right" vertical="center"/>
    </xf>
    <xf numFmtId="0" fontId="3" fillId="13" borderId="15" xfId="12" applyFont="1" applyFill="1" applyBorder="1" applyAlignment="1" applyProtection="1">
      <alignment horizontal="left" vertical="center" wrapText="1"/>
    </xf>
    <xf numFmtId="168" fontId="6" fillId="13" borderId="2" xfId="12" quotePrefix="1" applyNumberFormat="1" applyFont="1" applyFill="1" applyBorder="1" applyAlignment="1" applyProtection="1">
      <alignment horizontal="right" vertical="center"/>
    </xf>
    <xf numFmtId="0" fontId="6" fillId="13" borderId="2" xfId="12" quotePrefix="1" applyFont="1" applyFill="1" applyBorder="1" applyAlignment="1" applyProtection="1">
      <alignment horizontal="right" vertical="center"/>
    </xf>
    <xf numFmtId="168" fontId="9" fillId="13" borderId="5" xfId="12" quotePrefix="1" applyNumberFormat="1" applyFont="1" applyFill="1" applyBorder="1" applyAlignment="1" applyProtection="1">
      <alignment horizontal="right" vertical="center"/>
    </xf>
    <xf numFmtId="0" fontId="3" fillId="13" borderId="6" xfId="12" applyFont="1" applyFill="1" applyBorder="1" applyAlignment="1" applyProtection="1">
      <alignment vertical="center" wrapText="1"/>
    </xf>
    <xf numFmtId="0" fontId="6" fillId="13" borderId="2" xfId="12" applyFont="1" applyFill="1" applyBorder="1" applyAlignment="1" applyProtection="1">
      <alignment horizontal="right" vertical="center"/>
    </xf>
    <xf numFmtId="0" fontId="8" fillId="13" borderId="6" xfId="12" applyFont="1" applyFill="1" applyBorder="1" applyAlignment="1" applyProtection="1">
      <alignment horizontal="left" vertical="center" wrapText="1"/>
    </xf>
    <xf numFmtId="0" fontId="8" fillId="13" borderId="15" xfId="12" applyFont="1" applyFill="1" applyBorder="1" applyAlignment="1" applyProtection="1">
      <alignment vertical="center" wrapText="1"/>
    </xf>
    <xf numFmtId="168" fontId="15" fillId="13" borderId="3" xfId="12" quotePrefix="1" applyNumberFormat="1" applyFont="1" applyFill="1" applyBorder="1" applyAlignment="1" applyProtection="1">
      <alignment horizontal="right"/>
    </xf>
    <xf numFmtId="0" fontId="16" fillId="13" borderId="4" xfId="12" applyFont="1" applyFill="1" applyBorder="1" applyAlignment="1" applyProtection="1">
      <alignment wrapText="1"/>
    </xf>
    <xf numFmtId="168" fontId="15" fillId="13" borderId="5" xfId="12" quotePrefix="1" applyNumberFormat="1" applyFont="1" applyFill="1" applyBorder="1" applyAlignment="1" applyProtection="1">
      <alignment horizontal="right"/>
    </xf>
    <xf numFmtId="0" fontId="16" fillId="13" borderId="6" xfId="12" applyFont="1" applyFill="1" applyBorder="1" applyAlignment="1" applyProtection="1">
      <alignment wrapText="1"/>
    </xf>
    <xf numFmtId="168" fontId="6" fillId="13" borderId="57" xfId="12" quotePrefix="1" applyNumberFormat="1" applyFont="1" applyFill="1" applyBorder="1" applyAlignment="1" applyProtection="1">
      <alignment horizontal="right" vertical="center"/>
    </xf>
    <xf numFmtId="0" fontId="17" fillId="13" borderId="6" xfId="12" applyFont="1" applyFill="1" applyBorder="1" applyAlignment="1" applyProtection="1">
      <alignment wrapText="1"/>
    </xf>
    <xf numFmtId="168" fontId="15" fillId="13" borderId="8" xfId="12" quotePrefix="1" applyNumberFormat="1" applyFont="1" applyFill="1" applyBorder="1" applyAlignment="1" applyProtection="1">
      <alignment horizontal="right" vertical="center"/>
    </xf>
    <xf numFmtId="0" fontId="16" fillId="13" borderId="15" xfId="12" applyFont="1" applyFill="1" applyBorder="1" applyAlignment="1" applyProtection="1">
      <alignment wrapText="1"/>
    </xf>
    <xf numFmtId="0" fontId="3" fillId="13" borderId="4" xfId="12" applyFont="1" applyFill="1" applyBorder="1" applyAlignment="1" applyProtection="1">
      <alignment vertical="center" wrapText="1"/>
    </xf>
    <xf numFmtId="168" fontId="9" fillId="13" borderId="9" xfId="12" quotePrefix="1" applyNumberFormat="1" applyFont="1" applyFill="1" applyBorder="1" applyAlignment="1" applyProtection="1">
      <alignment horizontal="right" vertical="center"/>
    </xf>
    <xf numFmtId="0" fontId="3" fillId="13" borderId="18" xfId="12" applyFont="1" applyFill="1" applyBorder="1" applyAlignment="1" applyProtection="1">
      <alignment vertical="center" wrapText="1"/>
    </xf>
    <xf numFmtId="168" fontId="9" fillId="13" borderId="51" xfId="12" quotePrefix="1" applyNumberFormat="1" applyFont="1" applyFill="1" applyBorder="1" applyAlignment="1" applyProtection="1">
      <alignment horizontal="right" vertical="center"/>
    </xf>
    <xf numFmtId="0" fontId="3" fillId="13" borderId="52" xfId="12" applyFont="1" applyFill="1" applyBorder="1" applyAlignment="1" applyProtection="1">
      <alignment horizontal="left" vertical="center" wrapText="1"/>
    </xf>
    <xf numFmtId="168" fontId="9" fillId="13" borderId="53" xfId="12" quotePrefix="1" applyNumberFormat="1" applyFont="1" applyFill="1" applyBorder="1" applyAlignment="1" applyProtection="1">
      <alignment horizontal="right" vertical="center"/>
    </xf>
    <xf numFmtId="0" fontId="3" fillId="13" borderId="54" xfId="12" applyFont="1" applyFill="1" applyBorder="1" applyAlignment="1" applyProtection="1">
      <alignment vertical="center" wrapText="1"/>
    </xf>
    <xf numFmtId="0" fontId="3" fillId="13" borderId="52" xfId="12" applyFont="1" applyFill="1" applyBorder="1" applyAlignment="1" applyProtection="1">
      <alignment vertical="center" wrapText="1"/>
    </xf>
    <xf numFmtId="0" fontId="8" fillId="13" borderId="54" xfId="12" applyFont="1" applyFill="1" applyBorder="1" applyAlignment="1" applyProtection="1">
      <alignment horizontal="left" vertical="center" wrapText="1"/>
    </xf>
    <xf numFmtId="168" fontId="9" fillId="13" borderId="21" xfId="12" quotePrefix="1" applyNumberFormat="1" applyFont="1" applyFill="1" applyBorder="1" applyAlignment="1" applyProtection="1">
      <alignment horizontal="right" vertical="center"/>
    </xf>
    <xf numFmtId="0" fontId="8" fillId="13" borderId="22" xfId="12" applyFont="1" applyFill="1" applyBorder="1" applyAlignment="1" applyProtection="1">
      <alignment horizontal="left" vertical="center" wrapText="1"/>
    </xf>
    <xf numFmtId="0" fontId="3" fillId="13" borderId="15" xfId="12" applyFont="1" applyFill="1" applyBorder="1" applyAlignment="1" applyProtection="1">
      <alignment vertical="center" wrapText="1"/>
    </xf>
    <xf numFmtId="0" fontId="13" fillId="13" borderId="4" xfId="12" applyFont="1" applyFill="1" applyBorder="1" applyAlignment="1" applyProtection="1">
      <alignment horizontal="left" vertical="center" wrapText="1"/>
    </xf>
    <xf numFmtId="0" fontId="6" fillId="13" borderId="2" xfId="12" quotePrefix="1" applyFont="1" applyFill="1" applyBorder="1" applyAlignment="1" applyProtection="1">
      <alignment horizontal="center" vertical="center"/>
    </xf>
    <xf numFmtId="0" fontId="13" fillId="13" borderId="6" xfId="12" applyFont="1" applyFill="1" applyBorder="1" applyAlignment="1" applyProtection="1">
      <alignment horizontal="left" vertical="center" wrapText="1"/>
    </xf>
    <xf numFmtId="0" fontId="13" fillId="13" borderId="15" xfId="12" applyFont="1" applyFill="1" applyBorder="1" applyAlignment="1" applyProtection="1">
      <alignment horizontal="left" vertical="center" wrapText="1"/>
    </xf>
    <xf numFmtId="0" fontId="8" fillId="13" borderId="4" xfId="12" applyFont="1" applyFill="1" applyBorder="1" applyAlignment="1" applyProtection="1">
      <alignment horizontal="left" vertical="center" wrapText="1"/>
    </xf>
    <xf numFmtId="0" fontId="8" fillId="13" borderId="15" xfId="12" applyFont="1" applyFill="1" applyBorder="1" applyAlignment="1" applyProtection="1">
      <alignment horizontal="left" vertical="center" wrapText="1"/>
    </xf>
    <xf numFmtId="0" fontId="6" fillId="13" borderId="2" xfId="12" applyFont="1" applyFill="1" applyBorder="1" applyAlignment="1" applyProtection="1">
      <alignment horizontal="center" vertical="center"/>
    </xf>
    <xf numFmtId="0" fontId="8" fillId="13" borderId="4" xfId="4" applyFont="1" applyFill="1" applyBorder="1" applyAlignment="1" applyProtection="1">
      <alignment vertical="center" wrapText="1"/>
    </xf>
    <xf numFmtId="0" fontId="8" fillId="13" borderId="19" xfId="12" applyFont="1" applyFill="1" applyBorder="1" applyAlignment="1" applyProtection="1">
      <alignment horizontal="left" vertical="center" wrapText="1"/>
    </xf>
    <xf numFmtId="0" fontId="163" fillId="19" borderId="12" xfId="4" applyFont="1" applyFill="1" applyBorder="1" applyAlignment="1" applyProtection="1">
      <alignment vertical="center"/>
    </xf>
    <xf numFmtId="0" fontId="12" fillId="13" borderId="4" xfId="4" applyFont="1" applyFill="1" applyBorder="1" applyAlignment="1" applyProtection="1">
      <alignment vertical="center" wrapText="1"/>
    </xf>
    <xf numFmtId="0" fontId="12" fillId="13" borderId="6" xfId="4" applyFont="1" applyFill="1" applyBorder="1" applyAlignment="1" applyProtection="1">
      <alignment vertical="center" wrapText="1"/>
    </xf>
    <xf numFmtId="0" fontId="12" fillId="13" borderId="15" xfId="4" applyFont="1" applyFill="1" applyBorder="1" applyAlignment="1" applyProtection="1">
      <alignment vertical="center" wrapText="1"/>
    </xf>
    <xf numFmtId="165" fontId="3" fillId="13" borderId="2" xfId="12" applyNumberFormat="1" applyFont="1" applyFill="1" applyBorder="1" applyAlignment="1" applyProtection="1">
      <alignment horizontal="right" vertical="center"/>
    </xf>
    <xf numFmtId="0" fontId="3" fillId="13" borderId="6" xfId="12" applyFont="1" applyFill="1" applyBorder="1" applyAlignment="1" applyProtection="1">
      <alignment horizontal="left" vertical="center" wrapText="1"/>
    </xf>
    <xf numFmtId="0" fontId="8" fillId="13" borderId="4" xfId="12" applyFont="1" applyFill="1" applyBorder="1" applyAlignment="1" applyProtection="1">
      <alignment vertical="center" wrapText="1"/>
    </xf>
    <xf numFmtId="168" fontId="163" fillId="19" borderId="11" xfId="12" quotePrefix="1" applyNumberFormat="1" applyFont="1" applyFill="1" applyBorder="1" applyAlignment="1" applyProtection="1">
      <alignment horizontal="right"/>
    </xf>
    <xf numFmtId="165" fontId="3" fillId="13" borderId="2" xfId="12" applyNumberFormat="1" applyFont="1" applyFill="1" applyBorder="1" applyAlignment="1" applyProtection="1">
      <alignment horizontal="right"/>
    </xf>
    <xf numFmtId="168" fontId="9" fillId="13" borderId="3" xfId="12" quotePrefix="1" applyNumberFormat="1" applyFont="1" applyFill="1" applyBorder="1" applyAlignment="1" applyProtection="1">
      <alignment horizontal="right" vertical="top"/>
    </xf>
    <xf numFmtId="0" fontId="3" fillId="13" borderId="4" xfId="12" applyFont="1" applyFill="1" applyBorder="1" applyAlignment="1" applyProtection="1">
      <alignment vertical="top" wrapText="1"/>
    </xf>
    <xf numFmtId="168" fontId="9" fillId="13" borderId="5" xfId="12" quotePrefix="1" applyNumberFormat="1" applyFont="1" applyFill="1" applyBorder="1" applyAlignment="1" applyProtection="1">
      <alignment horizontal="right" vertical="top"/>
    </xf>
    <xf numFmtId="0" fontId="3" fillId="13" borderId="6" xfId="12" applyFont="1" applyFill="1" applyBorder="1" applyAlignment="1" applyProtection="1">
      <alignment vertical="top" wrapText="1"/>
    </xf>
    <xf numFmtId="168" fontId="9" fillId="13" borderId="8" xfId="12" quotePrefix="1" applyNumberFormat="1" applyFont="1" applyFill="1" applyBorder="1" applyAlignment="1" applyProtection="1">
      <alignment horizontal="right" vertical="top"/>
    </xf>
    <xf numFmtId="0" fontId="3" fillId="13" borderId="15" xfId="12" applyFont="1" applyFill="1" applyBorder="1" applyAlignment="1" applyProtection="1">
      <alignment vertical="top" wrapText="1"/>
    </xf>
    <xf numFmtId="168" fontId="9" fillId="13" borderId="9" xfId="12" quotePrefix="1" applyNumberFormat="1" applyFont="1" applyFill="1" applyBorder="1" applyAlignment="1" applyProtection="1">
      <alignment horizontal="right" vertical="top"/>
    </xf>
    <xf numFmtId="0" fontId="3" fillId="13" borderId="18" xfId="12" applyFont="1" applyFill="1" applyBorder="1" applyAlignment="1" applyProtection="1">
      <alignment vertical="top" wrapText="1"/>
    </xf>
    <xf numFmtId="168" fontId="193" fillId="13" borderId="80" xfId="12" quotePrefix="1" applyNumberFormat="1" applyFont="1" applyFill="1" applyBorder="1" applyAlignment="1" applyProtection="1">
      <alignment horizontal="right" vertical="center"/>
    </xf>
    <xf numFmtId="0" fontId="193" fillId="13" borderId="104" xfId="12" applyFont="1" applyFill="1" applyBorder="1" applyProtection="1"/>
    <xf numFmtId="165" fontId="3" fillId="13" borderId="1" xfId="12" applyNumberFormat="1" applyFont="1" applyFill="1" applyBorder="1" applyAlignment="1" applyProtection="1">
      <alignment horizontal="right" vertical="center"/>
    </xf>
    <xf numFmtId="165" fontId="3" fillId="13" borderId="34" xfId="12" applyNumberFormat="1" applyFont="1" applyFill="1" applyBorder="1" applyAlignment="1" applyProtection="1">
      <alignment vertical="center"/>
    </xf>
    <xf numFmtId="0" fontId="6" fillId="13" borderId="0" xfId="4" applyFont="1" applyFill="1" applyBorder="1" applyAlignment="1" applyProtection="1">
      <alignment vertical="center" wrapText="1"/>
    </xf>
    <xf numFmtId="170" fontId="6" fillId="15" borderId="11" xfId="12" applyNumberFormat="1" applyFont="1" applyFill="1" applyBorder="1" applyAlignment="1" applyProtection="1">
      <alignment horizontal="right"/>
    </xf>
    <xf numFmtId="170" fontId="6" fillId="13" borderId="108" xfId="12" quotePrefix="1" applyNumberFormat="1" applyFont="1" applyFill="1" applyBorder="1" applyAlignment="1" applyProtection="1">
      <alignment horizontal="right" vertical="center"/>
    </xf>
    <xf numFmtId="0" fontId="6" fillId="13" borderId="23" xfId="4" applyFont="1" applyFill="1" applyBorder="1" applyAlignment="1" applyProtection="1">
      <alignment vertical="center"/>
    </xf>
    <xf numFmtId="0" fontId="6" fillId="13" borderId="23" xfId="4" applyFont="1" applyFill="1" applyBorder="1" applyAlignment="1" applyProtection="1">
      <alignment vertical="center" wrapText="1"/>
    </xf>
    <xf numFmtId="170" fontId="6" fillId="13" borderId="2" xfId="12" quotePrefix="1" applyNumberFormat="1" applyFont="1" applyFill="1" applyBorder="1" applyAlignment="1" applyProtection="1">
      <alignment horizontal="right" vertical="center"/>
    </xf>
    <xf numFmtId="170" fontId="6" fillId="13" borderId="1" xfId="12" quotePrefix="1" applyNumberFormat="1" applyFont="1" applyFill="1" applyBorder="1" applyAlignment="1" applyProtection="1">
      <alignment horizontal="right" vertical="center"/>
    </xf>
    <xf numFmtId="0" fontId="3" fillId="13" borderId="34" xfId="4" applyFont="1" applyFill="1" applyBorder="1" applyAlignment="1" applyProtection="1">
      <alignment vertical="center"/>
    </xf>
    <xf numFmtId="0" fontId="191" fillId="20" borderId="73" xfId="12" applyFont="1" applyFill="1" applyBorder="1" applyAlignment="1" applyProtection="1">
      <alignment horizontal="right" vertical="center"/>
    </xf>
    <xf numFmtId="177" fontId="162" fillId="18" borderId="74" xfId="14" applyNumberFormat="1" applyFont="1" applyFill="1" applyBorder="1" applyAlignment="1" applyProtection="1">
      <alignment horizontal="center" vertical="center" wrapText="1"/>
    </xf>
    <xf numFmtId="0" fontId="6" fillId="13" borderId="0" xfId="12" quotePrefix="1" applyFont="1" applyFill="1" applyBorder="1" applyAlignment="1" applyProtection="1">
      <alignment horizontal="right" vertical="center"/>
    </xf>
    <xf numFmtId="0" fontId="6" fillId="13" borderId="0" xfId="12"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wrapText="1"/>
    </xf>
    <xf numFmtId="0" fontId="12" fillId="13" borderId="0" xfId="12" quotePrefix="1" applyFont="1" applyFill="1" applyBorder="1" applyAlignment="1" applyProtection="1">
      <alignment horizontal="right" vertical="center"/>
    </xf>
    <xf numFmtId="0" fontId="11" fillId="13" borderId="0" xfId="0" applyFont="1" applyFill="1" applyAlignment="1" applyProtection="1">
      <alignment horizontal="right" wrapText="1"/>
    </xf>
    <xf numFmtId="0" fontId="187" fillId="15" borderId="36" xfId="0" applyNumberFormat="1" applyFont="1" applyFill="1" applyBorder="1" applyAlignment="1" applyProtection="1">
      <alignment horizontal="center" vertical="center"/>
    </xf>
    <xf numFmtId="0" fontId="187" fillId="15" borderId="36" xfId="0" applyNumberFormat="1" applyFont="1" applyFill="1" applyBorder="1" applyAlignment="1" applyProtection="1">
      <alignment horizontal="left" vertical="center"/>
    </xf>
    <xf numFmtId="0" fontId="11" fillId="13" borderId="0" xfId="4" applyFont="1" applyFill="1" applyAlignment="1" applyProtection="1">
      <alignment horizontal="center" vertical="center" wrapText="1"/>
    </xf>
    <xf numFmtId="3" fontId="3" fillId="13" borderId="0" xfId="4" quotePrefix="1" applyNumberFormat="1" applyFont="1" applyFill="1" applyAlignment="1" applyProtection="1">
      <alignment horizontal="right" vertical="center"/>
    </xf>
    <xf numFmtId="0" fontId="162" fillId="33" borderId="137" xfId="4" applyFont="1" applyFill="1" applyBorder="1" applyAlignment="1" applyProtection="1">
      <alignment horizontal="center" vertical="center"/>
    </xf>
    <xf numFmtId="0" fontId="162" fillId="33" borderId="138" xfId="4" applyFont="1" applyFill="1" applyBorder="1" applyAlignment="1" applyProtection="1">
      <alignment horizontal="center" vertical="center"/>
    </xf>
    <xf numFmtId="0" fontId="162" fillId="33" borderId="138" xfId="4" applyFont="1" applyFill="1" applyBorder="1" applyAlignment="1" applyProtection="1">
      <alignment horizontal="center" vertical="center" wrapText="1"/>
    </xf>
    <xf numFmtId="3" fontId="162" fillId="33" borderId="138" xfId="4" applyNumberFormat="1" applyFont="1" applyFill="1" applyBorder="1" applyAlignment="1" applyProtection="1">
      <alignment horizontal="center" vertical="center"/>
    </xf>
    <xf numFmtId="3" fontId="162" fillId="33" borderId="139" xfId="4" applyNumberFormat="1" applyFont="1" applyFill="1" applyBorder="1" applyAlignment="1" applyProtection="1">
      <alignment horizontal="center" vertical="center"/>
    </xf>
    <xf numFmtId="0" fontId="11" fillId="13" borderId="35" xfId="4" applyFont="1" applyFill="1" applyBorder="1" applyAlignment="1" applyProtection="1">
      <alignment horizontal="center"/>
    </xf>
    <xf numFmtId="0" fontId="11" fillId="13" borderId="36" xfId="4" applyFont="1" applyFill="1" applyBorder="1" applyAlignment="1" applyProtection="1">
      <alignment horizontal="center" vertical="top"/>
    </xf>
    <xf numFmtId="0" fontId="11" fillId="13" borderId="36" xfId="4" applyFont="1" applyFill="1" applyBorder="1" applyAlignment="1" applyProtection="1">
      <alignment vertical="top" wrapText="1"/>
    </xf>
    <xf numFmtId="0" fontId="3" fillId="13" borderId="70" xfId="4" applyFont="1" applyFill="1" applyBorder="1" applyAlignment="1" applyProtection="1">
      <alignment horizontal="center"/>
    </xf>
    <xf numFmtId="0" fontId="89" fillId="25" borderId="3" xfId="4" applyFont="1" applyFill="1" applyBorder="1" applyAlignment="1" applyProtection="1">
      <alignment horizontal="center" vertical="top"/>
    </xf>
    <xf numFmtId="0" fontId="3" fillId="25" borderId="3" xfId="4" applyFont="1" applyFill="1" applyBorder="1" applyAlignment="1" applyProtection="1">
      <alignment vertical="top" wrapText="1"/>
    </xf>
    <xf numFmtId="0" fontId="3" fillId="13" borderId="57" xfId="4" applyFont="1" applyFill="1" applyBorder="1" applyAlignment="1" applyProtection="1">
      <alignment horizontal="center"/>
    </xf>
    <xf numFmtId="0" fontId="89" fillId="25" borderId="9" xfId="4" applyFont="1" applyFill="1" applyBorder="1" applyAlignment="1" applyProtection="1">
      <alignment horizontal="center" vertical="top"/>
    </xf>
    <xf numFmtId="0" fontId="3" fillId="25" borderId="9" xfId="4" applyFont="1" applyFill="1" applyBorder="1" applyAlignment="1" applyProtection="1">
      <alignment vertical="top" wrapText="1"/>
    </xf>
    <xf numFmtId="0" fontId="3" fillId="13" borderId="31" xfId="4" applyFont="1" applyFill="1" applyBorder="1" applyAlignment="1" applyProtection="1">
      <alignment horizontal="center"/>
    </xf>
    <xf numFmtId="0" fontId="89" fillId="25" borderId="8" xfId="4" applyFont="1" applyFill="1" applyBorder="1" applyAlignment="1" applyProtection="1">
      <alignment horizontal="center" vertical="top"/>
    </xf>
    <xf numFmtId="0" fontId="3" fillId="25" borderId="8" xfId="4" applyFont="1" applyFill="1" applyBorder="1" applyAlignment="1" applyProtection="1">
      <alignment vertical="top" wrapText="1"/>
    </xf>
    <xf numFmtId="0" fontId="89" fillId="25" borderId="100" xfId="4" applyFont="1" applyFill="1" applyBorder="1" applyAlignment="1" applyProtection="1">
      <alignment horizontal="center" vertical="top"/>
    </xf>
    <xf numFmtId="0" fontId="3" fillId="25" borderId="100" xfId="4" applyFont="1" applyFill="1" applyBorder="1" applyAlignment="1" applyProtection="1">
      <alignment vertical="top" wrapText="1"/>
    </xf>
    <xf numFmtId="0" fontId="11" fillId="13" borderId="72" xfId="4" applyFont="1" applyFill="1" applyBorder="1" applyAlignment="1" applyProtection="1">
      <alignment horizontal="center"/>
    </xf>
    <xf numFmtId="0" fontId="11" fillId="13" borderId="73" xfId="4" applyFont="1" applyFill="1" applyBorder="1" applyAlignment="1" applyProtection="1">
      <alignment horizontal="center" vertical="top"/>
    </xf>
    <xf numFmtId="0" fontId="11" fillId="13" borderId="73" xfId="4" applyFont="1" applyFill="1" applyBorder="1" applyAlignment="1" applyProtection="1">
      <alignment vertical="top" wrapText="1"/>
    </xf>
    <xf numFmtId="0" fontId="194" fillId="13" borderId="0" xfId="4" applyFont="1" applyFill="1" applyBorder="1" applyProtection="1"/>
    <xf numFmtId="0" fontId="3" fillId="13" borderId="0" xfId="4" applyFont="1" applyFill="1" applyBorder="1" applyAlignment="1" applyProtection="1">
      <alignment vertical="top"/>
    </xf>
    <xf numFmtId="0" fontId="3" fillId="13" borderId="0" xfId="4" applyFont="1" applyFill="1" applyBorder="1" applyAlignment="1" applyProtection="1">
      <alignment vertical="top" wrapText="1"/>
    </xf>
    <xf numFmtId="0" fontId="3" fillId="5" borderId="0" xfId="4" applyFont="1" applyFill="1" applyAlignment="1" applyProtection="1">
      <alignment vertical="center" wrapText="1"/>
    </xf>
    <xf numFmtId="3" fontId="170" fillId="19" borderId="35" xfId="4" applyNumberFormat="1" applyFont="1" applyFill="1" applyBorder="1" applyAlignment="1" applyProtection="1">
      <alignment horizontal="right" vertical="center"/>
      <protection locked="0"/>
    </xf>
    <xf numFmtId="3" fontId="170" fillId="19" borderId="36" xfId="4" applyNumberFormat="1" applyFont="1" applyFill="1" applyBorder="1" applyAlignment="1" applyProtection="1">
      <alignment horizontal="right" vertical="center"/>
      <protection locked="0"/>
    </xf>
    <xf numFmtId="3" fontId="170" fillId="19" borderId="37" xfId="4" applyNumberFormat="1" applyFont="1" applyFill="1" applyBorder="1" applyAlignment="1" applyProtection="1">
      <alignment horizontal="right" vertical="center"/>
      <protection locked="0"/>
    </xf>
    <xf numFmtId="3" fontId="11" fillId="13" borderId="32" xfId="4" applyNumberFormat="1" applyFont="1" applyFill="1" applyBorder="1" applyAlignment="1" applyProtection="1">
      <alignment horizontal="right" vertical="center"/>
      <protection locked="0"/>
    </xf>
    <xf numFmtId="3" fontId="11" fillId="13" borderId="33" xfId="4" applyNumberFormat="1" applyFont="1" applyFill="1" applyBorder="1" applyAlignment="1" applyProtection="1">
      <alignment horizontal="right" vertical="center"/>
      <protection locked="0"/>
    </xf>
    <xf numFmtId="3" fontId="3" fillId="25" borderId="3" xfId="4" applyNumberFormat="1" applyFont="1" applyFill="1" applyBorder="1" applyAlignment="1" applyProtection="1">
      <alignment horizontal="right" vertical="center"/>
      <protection locked="0"/>
    </xf>
    <xf numFmtId="3" fontId="3" fillId="25" borderId="62" xfId="4" applyNumberFormat="1" applyFont="1" applyFill="1" applyBorder="1" applyAlignment="1" applyProtection="1">
      <alignment horizontal="right" vertical="center"/>
      <protection locked="0"/>
    </xf>
    <xf numFmtId="3" fontId="3" fillId="25" borderId="9" xfId="4" applyNumberFormat="1" applyFont="1" applyFill="1" applyBorder="1" applyAlignment="1" applyProtection="1">
      <alignment horizontal="right" vertical="center"/>
      <protection locked="0"/>
    </xf>
    <xf numFmtId="3" fontId="3" fillId="25" borderId="76" xfId="4" applyNumberFormat="1" applyFont="1" applyFill="1" applyBorder="1" applyAlignment="1" applyProtection="1">
      <alignment horizontal="right" vertical="center"/>
      <protection locked="0"/>
    </xf>
    <xf numFmtId="3" fontId="11" fillId="13" borderId="36" xfId="4" applyNumberFormat="1" applyFont="1" applyFill="1" applyBorder="1" applyAlignment="1" applyProtection="1">
      <alignment horizontal="right" vertical="center"/>
      <protection locked="0"/>
    </xf>
    <xf numFmtId="3" fontId="11" fillId="13" borderId="37" xfId="4" applyNumberFormat="1" applyFont="1" applyFill="1" applyBorder="1" applyAlignment="1" applyProtection="1">
      <alignment horizontal="right" vertical="center"/>
      <protection locked="0"/>
    </xf>
    <xf numFmtId="3" fontId="3" fillId="25" borderId="8" xfId="4" applyNumberFormat="1" applyFont="1" applyFill="1" applyBorder="1" applyAlignment="1" applyProtection="1">
      <alignment horizontal="right" vertical="center"/>
      <protection locked="0"/>
    </xf>
    <xf numFmtId="3" fontId="3" fillId="25" borderId="69" xfId="4" applyNumberFormat="1" applyFont="1" applyFill="1" applyBorder="1" applyAlignment="1" applyProtection="1">
      <alignment horizontal="right" vertical="center"/>
      <protection locked="0"/>
    </xf>
    <xf numFmtId="3" fontId="11" fillId="13" borderId="36" xfId="0" applyNumberFormat="1" applyFont="1" applyFill="1" applyBorder="1" applyAlignment="1" applyProtection="1">
      <alignment horizontal="right" vertical="center"/>
      <protection locked="0"/>
    </xf>
    <xf numFmtId="3" fontId="11" fillId="13" borderId="37" xfId="0" applyNumberFormat="1" applyFont="1" applyFill="1" applyBorder="1" applyAlignment="1" applyProtection="1">
      <alignment horizontal="right" vertical="center"/>
      <protection locked="0"/>
    </xf>
    <xf numFmtId="3" fontId="3" fillId="25" borderId="100" xfId="0" applyNumberFormat="1" applyFont="1" applyFill="1" applyBorder="1" applyAlignment="1" applyProtection="1">
      <alignment horizontal="right" vertical="center"/>
      <protection locked="0"/>
    </xf>
    <xf numFmtId="3" fontId="3" fillId="25" borderId="103" xfId="0" applyNumberFormat="1" applyFont="1" applyFill="1" applyBorder="1" applyAlignment="1" applyProtection="1">
      <alignment horizontal="right" vertical="center"/>
      <protection locked="0"/>
    </xf>
    <xf numFmtId="3" fontId="3" fillId="25" borderId="9" xfId="0" applyNumberFormat="1" applyFont="1" applyFill="1" applyBorder="1" applyAlignment="1" applyProtection="1">
      <alignment horizontal="right" vertical="center"/>
      <protection locked="0"/>
    </xf>
    <xf numFmtId="3" fontId="3" fillId="25" borderId="76" xfId="0" applyNumberFormat="1" applyFont="1" applyFill="1" applyBorder="1" applyAlignment="1" applyProtection="1">
      <alignment horizontal="right" vertical="center"/>
      <protection locked="0"/>
    </xf>
    <xf numFmtId="3" fontId="3" fillId="25" borderId="100" xfId="4" applyNumberFormat="1" applyFont="1" applyFill="1" applyBorder="1" applyAlignment="1" applyProtection="1">
      <alignment horizontal="right" vertical="center"/>
      <protection locked="0"/>
    </xf>
    <xf numFmtId="3" fontId="3" fillId="25" borderId="103" xfId="4" applyNumberFormat="1" applyFont="1" applyFill="1" applyBorder="1" applyAlignment="1" applyProtection="1">
      <alignment horizontal="right" vertical="center"/>
      <protection locked="0"/>
    </xf>
    <xf numFmtId="3" fontId="11" fillId="6" borderId="36" xfId="4" applyNumberFormat="1" applyFont="1" applyFill="1" applyBorder="1" applyAlignment="1" applyProtection="1">
      <alignment horizontal="right" vertical="center"/>
      <protection locked="0"/>
    </xf>
    <xf numFmtId="3" fontId="11" fillId="6" borderId="37" xfId="4" applyNumberFormat="1" applyFont="1" applyFill="1" applyBorder="1" applyAlignment="1" applyProtection="1">
      <alignment horizontal="right" vertical="center"/>
      <protection locked="0"/>
    </xf>
    <xf numFmtId="3" fontId="11" fillId="13" borderId="73" xfId="4" applyNumberFormat="1" applyFont="1" applyFill="1" applyBorder="1" applyAlignment="1" applyProtection="1">
      <alignment horizontal="right" vertical="center"/>
      <protection locked="0"/>
    </xf>
    <xf numFmtId="3" fontId="11" fillId="13" borderId="74" xfId="4" applyNumberFormat="1" applyFont="1" applyFill="1" applyBorder="1" applyAlignment="1" applyProtection="1">
      <alignment horizontal="right" vertical="center"/>
      <protection locked="0"/>
    </xf>
    <xf numFmtId="3" fontId="171" fillId="15" borderId="35" xfId="4" applyNumberFormat="1" applyFont="1" applyFill="1" applyBorder="1" applyAlignment="1" applyProtection="1">
      <alignment horizontal="right" vertical="center"/>
      <protection locked="0"/>
    </xf>
    <xf numFmtId="3" fontId="171" fillId="15" borderId="36" xfId="4" applyNumberFormat="1" applyFont="1" applyFill="1" applyBorder="1" applyAlignment="1" applyProtection="1">
      <alignment horizontal="right" vertical="center"/>
      <protection locked="0"/>
    </xf>
    <xf numFmtId="3" fontId="171" fillId="15" borderId="37" xfId="4" applyNumberFormat="1" applyFont="1" applyFill="1" applyBorder="1" applyAlignment="1" applyProtection="1">
      <alignment horizontal="right" vertical="center"/>
      <protection locked="0"/>
    </xf>
    <xf numFmtId="0" fontId="38" fillId="13" borderId="0" xfId="0" applyFont="1" applyFill="1" applyBorder="1" applyAlignment="1" applyProtection="1">
      <alignment horizontal="right"/>
    </xf>
    <xf numFmtId="165" fontId="38" fillId="13" borderId="0" xfId="0" applyNumberFormat="1" applyFont="1" applyFill="1" applyBorder="1" applyProtection="1"/>
    <xf numFmtId="165" fontId="38" fillId="13" borderId="0" xfId="0" applyNumberFormat="1" applyFont="1" applyFill="1" applyBorder="1" applyAlignment="1" applyProtection="1">
      <alignment horizontal="left"/>
    </xf>
    <xf numFmtId="0" fontId="39" fillId="17" borderId="27" xfId="0" applyFont="1" applyFill="1" applyBorder="1" applyAlignment="1" applyProtection="1">
      <alignment horizontal="left" vertical="center"/>
    </xf>
    <xf numFmtId="0" fontId="39" fillId="17" borderId="28" xfId="4" applyFont="1" applyFill="1" applyBorder="1" applyAlignment="1" applyProtection="1">
      <alignment horizontal="left" vertical="center"/>
    </xf>
    <xf numFmtId="0" fontId="39" fillId="17" borderId="28" xfId="0" applyFont="1" applyFill="1" applyBorder="1" applyAlignment="1" applyProtection="1">
      <alignment horizontal="left" vertical="center"/>
    </xf>
    <xf numFmtId="0" fontId="39" fillId="17" borderId="29" xfId="4" applyFont="1" applyFill="1" applyBorder="1" applyAlignment="1" applyProtection="1">
      <alignment horizontal="left" vertical="center"/>
    </xf>
    <xf numFmtId="0" fontId="195" fillId="19" borderId="36" xfId="4" applyFont="1" applyFill="1" applyBorder="1" applyAlignment="1" applyProtection="1">
      <alignment horizontal="center" vertical="center"/>
    </xf>
    <xf numFmtId="0" fontId="154" fillId="19" borderId="36" xfId="4" applyFont="1" applyFill="1" applyBorder="1" applyAlignment="1" applyProtection="1">
      <alignment horizontal="center" vertical="center"/>
    </xf>
    <xf numFmtId="0" fontId="32" fillId="13" borderId="0" xfId="0" applyFont="1" applyFill="1" applyBorder="1" applyAlignment="1" applyProtection="1">
      <alignment horizontal="right"/>
    </xf>
    <xf numFmtId="0" fontId="39" fillId="13" borderId="0" xfId="0" applyFont="1" applyFill="1" applyBorder="1" applyAlignment="1" applyProtection="1">
      <alignment horizontal="left"/>
    </xf>
    <xf numFmtId="1" fontId="108" fillId="13" borderId="0" xfId="0" applyNumberFormat="1" applyFont="1" applyFill="1" applyBorder="1" applyProtection="1"/>
    <xf numFmtId="0" fontId="109" fillId="13" borderId="0" xfId="0" applyFont="1" applyFill="1" applyProtection="1"/>
    <xf numFmtId="1" fontId="38" fillId="13" borderId="101" xfId="0" applyNumberFormat="1" applyFont="1" applyFill="1" applyBorder="1" applyProtection="1"/>
    <xf numFmtId="0" fontId="84" fillId="13" borderId="101" xfId="0" applyFont="1" applyFill="1" applyBorder="1" applyProtection="1"/>
    <xf numFmtId="3" fontId="38" fillId="13" borderId="0" xfId="0" applyNumberFormat="1" applyFont="1" applyFill="1" applyBorder="1" applyProtection="1"/>
    <xf numFmtId="0" fontId="88" fillId="13" borderId="0" xfId="0" quotePrefix="1" applyFont="1" applyFill="1" applyBorder="1" applyAlignment="1" applyProtection="1">
      <alignment horizontal="left"/>
    </xf>
    <xf numFmtId="0" fontId="163" fillId="19" borderId="12" xfId="4" applyFont="1" applyFill="1" applyBorder="1" applyAlignment="1" applyProtection="1">
      <alignment vertical="center" wrapText="1"/>
    </xf>
    <xf numFmtId="0" fontId="100" fillId="34" borderId="0" xfId="4" applyFont="1" applyFill="1" applyAlignment="1">
      <alignment horizontal="left" vertical="center"/>
    </xf>
    <xf numFmtId="0" fontId="196" fillId="34" borderId="0" xfId="4" applyFont="1" applyFill="1" applyAlignment="1">
      <alignment horizontal="left" vertical="center"/>
    </xf>
    <xf numFmtId="0" fontId="197" fillId="34" borderId="0" xfId="4" applyFont="1" applyFill="1" applyAlignment="1">
      <alignment horizontal="left" vertical="center"/>
    </xf>
    <xf numFmtId="0" fontId="101" fillId="34" borderId="0" xfId="4" applyFont="1" applyFill="1" applyAlignment="1">
      <alignment horizontal="left" vertical="center"/>
    </xf>
    <xf numFmtId="0" fontId="110" fillId="13" borderId="0" xfId="4" applyFont="1" applyFill="1" applyAlignment="1" applyProtection="1">
      <alignment horizontal="left" vertical="center"/>
    </xf>
    <xf numFmtId="0" fontId="3" fillId="13" borderId="0" xfId="4" applyFont="1" applyFill="1" applyAlignment="1" applyProtection="1">
      <alignment horizontal="left" vertical="center"/>
    </xf>
    <xf numFmtId="0" fontId="3" fillId="13" borderId="40" xfId="4" applyFont="1" applyFill="1" applyBorder="1" applyAlignment="1" applyProtection="1">
      <alignment vertical="center"/>
    </xf>
    <xf numFmtId="0" fontId="3" fillId="13" borderId="40" xfId="4" applyFont="1" applyFill="1" applyBorder="1" applyAlignment="1" applyProtection="1">
      <alignment vertical="center" wrapText="1"/>
    </xf>
    <xf numFmtId="0" fontId="198" fillId="17" borderId="72" xfId="12" quotePrefix="1" applyFont="1" applyFill="1" applyBorder="1" applyAlignment="1" applyProtection="1">
      <alignment horizontal="right" vertical="center"/>
    </xf>
    <xf numFmtId="0" fontId="199" fillId="17" borderId="73" xfId="12" applyFont="1" applyFill="1" applyBorder="1" applyAlignment="1" applyProtection="1">
      <alignment horizontal="right" vertical="center"/>
    </xf>
    <xf numFmtId="0" fontId="155" fillId="17" borderId="74" xfId="4" applyFont="1" applyFill="1" applyBorder="1" applyAlignment="1" applyProtection="1">
      <alignment horizontal="center" vertical="center" wrapText="1"/>
    </xf>
    <xf numFmtId="168" fontId="9" fillId="13" borderId="0" xfId="12" quotePrefix="1" applyNumberFormat="1" applyFont="1" applyFill="1" applyBorder="1" applyAlignment="1" applyProtection="1">
      <alignment horizontal="center" vertical="center"/>
    </xf>
    <xf numFmtId="0" fontId="3" fillId="13" borderId="0" xfId="12" applyFont="1" applyFill="1" applyBorder="1" applyAlignment="1" applyProtection="1">
      <alignment horizontal="left" vertical="center" wrapText="1"/>
    </xf>
    <xf numFmtId="0" fontId="3" fillId="18" borderId="0" xfId="4" applyFont="1" applyFill="1" applyAlignment="1" applyProtection="1">
      <alignment vertical="center"/>
    </xf>
    <xf numFmtId="0" fontId="3" fillId="18" borderId="0" xfId="4" applyFont="1" applyFill="1" applyAlignment="1" applyProtection="1">
      <alignment vertical="center" wrapText="1"/>
    </xf>
    <xf numFmtId="3" fontId="6" fillId="18" borderId="0" xfId="4" applyNumberFormat="1" applyFont="1" applyFill="1" applyAlignment="1" applyProtection="1">
      <alignment horizontal="right" vertical="center"/>
    </xf>
    <xf numFmtId="3" fontId="3" fillId="18" borderId="0" xfId="4" applyNumberFormat="1" applyFont="1" applyFill="1" applyAlignment="1" applyProtection="1">
      <alignment horizontal="right" vertical="center"/>
    </xf>
    <xf numFmtId="0" fontId="161" fillId="20" borderId="27" xfId="4" applyFont="1" applyFill="1" applyBorder="1" applyAlignment="1" applyProtection="1">
      <alignment vertical="center"/>
    </xf>
    <xf numFmtId="0" fontId="161" fillId="20" borderId="28" xfId="4" applyFont="1" applyFill="1" applyBorder="1" applyAlignment="1" applyProtection="1">
      <alignment horizontal="center" vertical="center"/>
    </xf>
    <xf numFmtId="0" fontId="188" fillId="20" borderId="29" xfId="4" applyFont="1" applyFill="1" applyBorder="1" applyAlignment="1" applyProtection="1">
      <alignment horizontal="center" vertical="center" wrapText="1"/>
    </xf>
    <xf numFmtId="0" fontId="14" fillId="0" borderId="50" xfId="12" applyFont="1" applyFill="1" applyBorder="1" applyAlignment="1" applyProtection="1">
      <alignment horizontal="center" vertical="center" wrapText="1"/>
    </xf>
    <xf numFmtId="1" fontId="162" fillId="19" borderId="35" xfId="4" applyNumberFormat="1" applyFont="1" applyFill="1" applyBorder="1" applyAlignment="1" applyProtection="1">
      <alignment horizontal="center" vertical="center" wrapText="1"/>
    </xf>
    <xf numFmtId="1" fontId="162" fillId="19" borderId="13" xfId="4" applyNumberFormat="1" applyFont="1" applyFill="1" applyBorder="1" applyAlignment="1" applyProtection="1">
      <alignment horizontal="center" vertical="center" wrapText="1"/>
    </xf>
    <xf numFmtId="1" fontId="162" fillId="19" borderId="36" xfId="4" applyNumberFormat="1" applyFont="1" applyFill="1" applyBorder="1" applyAlignment="1" applyProtection="1">
      <alignment horizontal="center" vertical="center" wrapText="1"/>
    </xf>
    <xf numFmtId="1" fontId="162" fillId="19" borderId="37" xfId="4" applyNumberFormat="1"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xf>
    <xf numFmtId="0" fontId="170" fillId="13" borderId="37" xfId="4" applyFont="1" applyFill="1" applyBorder="1" applyAlignment="1" applyProtection="1">
      <alignment horizontal="left" vertical="center" wrapText="1"/>
    </xf>
    <xf numFmtId="0" fontId="3" fillId="13" borderId="2" xfId="4" applyFont="1" applyFill="1" applyBorder="1" applyAlignment="1" applyProtection="1">
      <alignment horizontal="center" vertical="center" wrapText="1"/>
    </xf>
    <xf numFmtId="0" fontId="3" fillId="13" borderId="0" xfId="4"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wrapText="1"/>
    </xf>
    <xf numFmtId="170" fontId="163" fillId="15" borderId="11" xfId="12" applyNumberFormat="1" applyFont="1" applyFill="1" applyBorder="1" applyAlignment="1" applyProtection="1">
      <alignment horizontal="right"/>
    </xf>
    <xf numFmtId="170" fontId="200" fillId="20" borderId="72" xfId="12" applyNumberFormat="1" applyFont="1" applyFill="1" applyBorder="1" applyAlignment="1" applyProtection="1">
      <alignment horizontal="right" vertical="center"/>
    </xf>
    <xf numFmtId="0" fontId="162" fillId="20" borderId="74" xfId="14" applyFont="1" applyFill="1" applyBorder="1" applyAlignment="1" applyProtection="1">
      <alignment horizontal="center" vertical="center" wrapText="1"/>
    </xf>
    <xf numFmtId="0" fontId="3" fillId="34" borderId="0" xfId="4" applyFont="1" applyFill="1" applyAlignment="1" applyProtection="1">
      <alignment vertical="center"/>
    </xf>
    <xf numFmtId="0" fontId="3" fillId="34" borderId="0" xfId="4" applyFont="1" applyFill="1" applyBorder="1" applyAlignment="1" applyProtection="1">
      <alignment vertical="center"/>
    </xf>
    <xf numFmtId="0" fontId="3" fillId="34" borderId="0" xfId="4" applyFont="1" applyFill="1" applyBorder="1" applyAlignment="1" applyProtection="1">
      <alignment vertical="center" wrapText="1"/>
    </xf>
    <xf numFmtId="3" fontId="3" fillId="34" borderId="0" xfId="4" applyNumberFormat="1" applyFont="1" applyFill="1" applyAlignment="1" applyProtection="1">
      <alignment horizontal="right" vertical="center"/>
    </xf>
    <xf numFmtId="0" fontId="3" fillId="34" borderId="0" xfId="4" applyFont="1" applyFill="1" applyAlignment="1" applyProtection="1">
      <alignment vertical="center" wrapText="1"/>
    </xf>
    <xf numFmtId="166" fontId="201" fillId="15" borderId="13" xfId="4" applyNumberFormat="1" applyFont="1" applyFill="1" applyBorder="1" applyAlignment="1" applyProtection="1">
      <alignment horizontal="center" vertical="center"/>
    </xf>
    <xf numFmtId="0" fontId="11" fillId="13" borderId="0" xfId="4" applyFont="1" applyFill="1" applyAlignment="1" applyProtection="1">
      <alignment horizontal="center" vertical="center"/>
    </xf>
    <xf numFmtId="0" fontId="11" fillId="0" borderId="0" xfId="4" quotePrefix="1" applyFont="1" applyAlignment="1" applyProtection="1">
      <alignment vertical="center"/>
    </xf>
    <xf numFmtId="167" fontId="3" fillId="13" borderId="0" xfId="4" applyNumberFormat="1" applyFont="1" applyFill="1" applyAlignment="1" applyProtection="1">
      <alignment horizontal="left" vertical="center"/>
    </xf>
    <xf numFmtId="0" fontId="11" fillId="0" borderId="135" xfId="0" applyFont="1" applyFill="1" applyBorder="1" applyAlignment="1" applyProtection="1">
      <alignment horizontal="right" wrapText="1"/>
    </xf>
    <xf numFmtId="0" fontId="177" fillId="23" borderId="27" xfId="4" applyFont="1" applyFill="1" applyBorder="1" applyAlignment="1" applyProtection="1">
      <alignment vertical="center"/>
    </xf>
    <xf numFmtId="0" fontId="177" fillId="23" borderId="28" xfId="4" applyFont="1" applyFill="1" applyBorder="1" applyAlignment="1" applyProtection="1">
      <alignment horizontal="center" vertical="center"/>
    </xf>
    <xf numFmtId="0" fontId="166" fillId="23" borderId="29" xfId="4" applyFont="1" applyFill="1" applyBorder="1" applyAlignment="1" applyProtection="1">
      <alignment horizontal="center" vertical="center" wrapText="1"/>
    </xf>
    <xf numFmtId="0" fontId="167" fillId="23" borderId="26" xfId="4" applyFont="1" applyFill="1" applyBorder="1" applyAlignment="1" applyProtection="1">
      <alignment horizontal="center" vertical="center"/>
    </xf>
    <xf numFmtId="0" fontId="202" fillId="23" borderId="28" xfId="0" applyFont="1" applyFill="1" applyBorder="1" applyAlignment="1" applyProtection="1">
      <alignment horizontal="center" vertical="center"/>
    </xf>
    <xf numFmtId="0" fontId="203" fillId="23" borderId="28" xfId="4" applyFont="1" applyFill="1" applyBorder="1" applyAlignment="1" applyProtection="1">
      <alignment horizontal="center" vertical="center"/>
    </xf>
    <xf numFmtId="0" fontId="177" fillId="23" borderId="29" xfId="4" applyFont="1" applyFill="1" applyBorder="1" applyAlignment="1" applyProtection="1">
      <alignment horizontal="center" vertical="center"/>
    </xf>
    <xf numFmtId="0" fontId="173" fillId="23" borderId="31" xfId="4" quotePrefix="1" applyFont="1" applyFill="1" applyBorder="1" applyAlignment="1" applyProtection="1">
      <alignment horizontal="center" vertical="center"/>
    </xf>
    <xf numFmtId="0" fontId="173" fillId="23" borderId="32" xfId="4" applyFont="1" applyFill="1" applyBorder="1" applyAlignment="1" applyProtection="1">
      <alignment horizontal="center" vertical="center"/>
    </xf>
    <xf numFmtId="0" fontId="204" fillId="0" borderId="49" xfId="12" applyFont="1" applyFill="1" applyBorder="1" applyAlignment="1" applyProtection="1">
      <alignment horizontal="center" vertical="center" wrapText="1"/>
    </xf>
    <xf numFmtId="1" fontId="166" fillId="22" borderId="35" xfId="4" applyNumberFormat="1" applyFont="1" applyFill="1" applyBorder="1" applyAlignment="1" applyProtection="1">
      <alignment horizontal="center" vertical="center" wrapText="1"/>
    </xf>
    <xf numFmtId="1" fontId="166" fillId="22" borderId="13" xfId="4" applyNumberFormat="1" applyFont="1" applyFill="1" applyBorder="1" applyAlignment="1" applyProtection="1">
      <alignment horizontal="center" vertical="center" wrapText="1"/>
    </xf>
    <xf numFmtId="1" fontId="166" fillId="22" borderId="36" xfId="4" applyNumberFormat="1" applyFont="1" applyFill="1" applyBorder="1" applyAlignment="1" applyProtection="1">
      <alignment horizontal="center" vertical="center" wrapText="1"/>
    </xf>
    <xf numFmtId="1" fontId="166" fillId="22" borderId="37" xfId="4" applyNumberFormat="1" applyFont="1" applyFill="1" applyBorder="1" applyAlignment="1" applyProtection="1">
      <alignment horizontal="center" vertical="center" wrapText="1"/>
    </xf>
    <xf numFmtId="0" fontId="183" fillId="15" borderId="14" xfId="12" applyFont="1" applyFill="1" applyBorder="1" applyAlignment="1" applyProtection="1">
      <alignment horizontal="left" vertical="center"/>
    </xf>
    <xf numFmtId="1" fontId="3" fillId="15" borderId="13" xfId="4" applyNumberFormat="1" applyFont="1" applyFill="1" applyBorder="1" applyAlignment="1" applyProtection="1">
      <alignment horizontal="left" vertical="center" wrapText="1"/>
    </xf>
    <xf numFmtId="1" fontId="177" fillId="13" borderId="37" xfId="4" applyNumberFormat="1" applyFont="1" applyFill="1" applyBorder="1" applyAlignment="1" applyProtection="1">
      <alignment horizontal="left" vertical="center" wrapText="1"/>
    </xf>
    <xf numFmtId="0" fontId="205" fillId="13" borderId="1" xfId="12" applyFont="1" applyFill="1" applyBorder="1" applyAlignment="1" applyProtection="1">
      <alignment horizontal="left" vertical="center"/>
    </xf>
    <xf numFmtId="1" fontId="3" fillId="13" borderId="34" xfId="4" applyNumberFormat="1" applyFont="1" applyFill="1" applyBorder="1" applyAlignment="1" applyProtection="1">
      <alignment horizontal="center" vertical="center"/>
    </xf>
    <xf numFmtId="0" fontId="8" fillId="13" borderId="34" xfId="12" applyFont="1" applyFill="1" applyBorder="1" applyAlignment="1" applyProtection="1">
      <alignment horizontal="left" vertical="center" wrapText="1"/>
    </xf>
    <xf numFmtId="168" fontId="165" fillId="22" borderId="11" xfId="12" quotePrefix="1" applyNumberFormat="1" applyFont="1" applyFill="1" applyBorder="1" applyAlignment="1" applyProtection="1">
      <alignment horizontal="right" vertical="center"/>
    </xf>
    <xf numFmtId="3" fontId="169" fillId="22" borderId="35" xfId="4" applyNumberFormat="1" applyFont="1" applyFill="1" applyBorder="1" applyAlignment="1" applyProtection="1">
      <alignment vertical="center"/>
    </xf>
    <xf numFmtId="0" fontId="178" fillId="23" borderId="72" xfId="12" quotePrefix="1" applyFont="1" applyFill="1" applyBorder="1" applyAlignment="1" applyProtection="1">
      <alignment horizontal="right" vertical="center"/>
    </xf>
    <xf numFmtId="0" fontId="173" fillId="23" borderId="73" xfId="12" applyFont="1" applyFill="1" applyBorder="1" applyAlignment="1" applyProtection="1">
      <alignment horizontal="right" vertical="center"/>
    </xf>
    <xf numFmtId="0" fontId="166" fillId="23" borderId="74" xfId="12" applyFont="1" applyFill="1" applyBorder="1" applyAlignment="1" applyProtection="1">
      <alignment horizontal="center" vertical="center" wrapText="1"/>
    </xf>
    <xf numFmtId="3" fontId="169" fillId="23" borderId="72" xfId="4" applyNumberFormat="1" applyFont="1" applyFill="1" applyBorder="1" applyAlignment="1" applyProtection="1">
      <alignment vertical="center"/>
    </xf>
    <xf numFmtId="3" fontId="169" fillId="23" borderId="73" xfId="4" applyNumberFormat="1" applyFont="1" applyFill="1" applyBorder="1" applyAlignment="1" applyProtection="1">
      <alignment vertical="center"/>
    </xf>
    <xf numFmtId="0" fontId="3" fillId="23" borderId="0" xfId="4" applyFont="1" applyFill="1" applyAlignment="1" applyProtection="1">
      <alignment vertical="center"/>
    </xf>
    <xf numFmtId="0" fontId="3" fillId="23" borderId="0" xfId="4" applyFont="1" applyFill="1" applyAlignment="1" applyProtection="1">
      <alignment vertical="center" wrapText="1"/>
    </xf>
    <xf numFmtId="3" fontId="3" fillId="23" borderId="0" xfId="4" applyNumberFormat="1" applyFont="1" applyFill="1" applyAlignment="1" applyProtection="1">
      <alignment horizontal="right" vertical="center"/>
    </xf>
    <xf numFmtId="0" fontId="3" fillId="13" borderId="0" xfId="4" quotePrefix="1" applyFont="1" applyFill="1" applyBorder="1" applyAlignment="1" applyProtection="1">
      <alignment horizontal="center" vertical="center"/>
    </xf>
    <xf numFmtId="0" fontId="3" fillId="13" borderId="0" xfId="4" quotePrefix="1" applyFont="1" applyFill="1" applyBorder="1" applyAlignment="1" applyProtection="1">
      <alignment horizontal="center" vertical="center" wrapText="1"/>
    </xf>
    <xf numFmtId="0" fontId="11" fillId="27" borderId="43" xfId="4" quotePrefix="1" applyFont="1" applyFill="1" applyBorder="1" applyAlignment="1" applyProtection="1">
      <alignment horizontal="center" vertical="center" wrapText="1"/>
    </xf>
    <xf numFmtId="0" fontId="37" fillId="27" borderId="43" xfId="4" applyFont="1" applyFill="1" applyBorder="1" applyAlignment="1" applyProtection="1">
      <alignment horizontal="center" vertical="center" wrapText="1"/>
    </xf>
    <xf numFmtId="1" fontId="11" fillId="0" borderId="137" xfId="4" applyNumberFormat="1" applyFont="1" applyFill="1" applyBorder="1" applyAlignment="1" applyProtection="1">
      <alignment horizontal="center" vertical="center" wrapText="1"/>
    </xf>
    <xf numFmtId="1" fontId="11" fillId="0" borderId="140" xfId="4" applyNumberFormat="1" applyFont="1" applyFill="1" applyBorder="1" applyAlignment="1" applyProtection="1">
      <alignment horizontal="center" vertical="center" wrapText="1"/>
    </xf>
    <xf numFmtId="1" fontId="11" fillId="0" borderId="138" xfId="4" applyNumberFormat="1" applyFont="1" applyFill="1" applyBorder="1" applyAlignment="1" applyProtection="1">
      <alignment horizontal="center" vertical="center" wrapText="1"/>
    </xf>
    <xf numFmtId="1" fontId="11" fillId="0" borderId="139" xfId="4" applyNumberFormat="1" applyFont="1" applyFill="1" applyBorder="1" applyAlignment="1" applyProtection="1">
      <alignment horizontal="center" vertical="center" wrapText="1"/>
    </xf>
    <xf numFmtId="0" fontId="3" fillId="13" borderId="0" xfId="4" quotePrefix="1" applyFont="1" applyFill="1" applyBorder="1" applyAlignment="1" applyProtection="1">
      <alignment horizontal="left" vertical="center"/>
    </xf>
    <xf numFmtId="0" fontId="3" fillId="13" borderId="41" xfId="4" quotePrefix="1" applyFont="1" applyFill="1" applyBorder="1" applyAlignment="1" applyProtection="1">
      <alignment horizontal="left" vertical="center" wrapText="1"/>
    </xf>
    <xf numFmtId="3" fontId="26" fillId="13" borderId="41" xfId="4" quotePrefix="1" applyNumberFormat="1" applyFont="1" applyFill="1" applyBorder="1" applyAlignment="1" applyProtection="1">
      <alignment horizontal="center" vertical="center"/>
    </xf>
    <xf numFmtId="3" fontId="27" fillId="13" borderId="41" xfId="4" quotePrefix="1" applyNumberFormat="1" applyFont="1" applyFill="1" applyBorder="1" applyAlignment="1" applyProtection="1">
      <alignment horizontal="center" vertical="center"/>
    </xf>
    <xf numFmtId="3" fontId="64" fillId="13" borderId="57" xfId="4" quotePrefix="1" applyNumberFormat="1" applyFont="1" applyFill="1" applyBorder="1" applyAlignment="1" applyProtection="1">
      <alignment horizontal="center" vertical="center"/>
    </xf>
    <xf numFmtId="165" fontId="11" fillId="27" borderId="120" xfId="4" quotePrefix="1" applyNumberFormat="1" applyFont="1" applyFill="1" applyBorder="1" applyAlignment="1" applyProtection="1">
      <alignment horizontal="center" vertical="center" wrapText="1"/>
    </xf>
    <xf numFmtId="175" fontId="154" fillId="27" borderId="120" xfId="4" applyNumberFormat="1" applyFont="1" applyFill="1" applyBorder="1" applyAlignment="1" applyProtection="1">
      <alignment horizontal="right" vertical="center"/>
    </xf>
    <xf numFmtId="175" fontId="171" fillId="17" borderId="106" xfId="4" applyNumberFormat="1" applyFont="1" applyFill="1" applyBorder="1" applyAlignment="1" applyProtection="1">
      <alignment horizontal="right" vertical="center"/>
    </xf>
    <xf numFmtId="175" fontId="171" fillId="17" borderId="127" xfId="4" applyNumberFormat="1" applyFont="1" applyFill="1" applyBorder="1" applyAlignment="1" applyProtection="1">
      <alignment horizontal="right" vertical="center"/>
    </xf>
    <xf numFmtId="175" fontId="171" fillId="17" borderId="107" xfId="4" applyNumberFormat="1" applyFont="1" applyFill="1" applyBorder="1" applyAlignment="1" applyProtection="1">
      <alignment horizontal="right" vertical="center"/>
    </xf>
    <xf numFmtId="165" fontId="11" fillId="27" borderId="55" xfId="4" quotePrefix="1" applyNumberFormat="1" applyFont="1" applyFill="1" applyBorder="1" applyAlignment="1" applyProtection="1">
      <alignment horizontal="center" vertical="center" wrapText="1"/>
    </xf>
    <xf numFmtId="175" fontId="154" fillId="27" borderId="55" xfId="4" applyNumberFormat="1" applyFont="1" applyFill="1" applyBorder="1" applyAlignment="1" applyProtection="1">
      <alignment horizontal="right" vertical="center"/>
    </xf>
    <xf numFmtId="175" fontId="171" fillId="17" borderId="72" xfId="4" applyNumberFormat="1" applyFont="1" applyFill="1" applyBorder="1" applyAlignment="1" applyProtection="1">
      <alignment horizontal="right" vertical="center"/>
    </xf>
    <xf numFmtId="175" fontId="171" fillId="17" borderId="73" xfId="4" applyNumberFormat="1" applyFont="1" applyFill="1" applyBorder="1" applyAlignment="1" applyProtection="1">
      <alignment horizontal="right" vertical="center"/>
    </xf>
    <xf numFmtId="175" fontId="171" fillId="17" borderId="74" xfId="4" applyNumberFormat="1" applyFont="1" applyFill="1" applyBorder="1" applyAlignment="1" applyProtection="1">
      <alignment horizontal="right" vertical="center"/>
    </xf>
    <xf numFmtId="0" fontId="3" fillId="24" borderId="0" xfId="4" applyFont="1" applyFill="1" applyAlignment="1" applyProtection="1">
      <alignment vertical="center"/>
    </xf>
    <xf numFmtId="0" fontId="3" fillId="24" borderId="0" xfId="4" applyFont="1" applyFill="1" applyAlignment="1" applyProtection="1">
      <alignment vertical="center" wrapText="1"/>
    </xf>
    <xf numFmtId="3" fontId="3" fillId="24" borderId="0" xfId="4" applyNumberFormat="1" applyFont="1" applyFill="1" applyAlignment="1" applyProtection="1">
      <alignment horizontal="right" vertical="center"/>
    </xf>
    <xf numFmtId="0" fontId="6" fillId="13" borderId="48" xfId="12" applyFont="1" applyFill="1" applyBorder="1" applyAlignment="1" applyProtection="1">
      <alignment horizontal="center" vertical="center" wrapText="1"/>
    </xf>
    <xf numFmtId="1" fontId="11" fillId="13" borderId="35" xfId="4" applyNumberFormat="1" applyFont="1" applyFill="1" applyBorder="1" applyAlignment="1" applyProtection="1">
      <alignment horizontal="center" vertical="center" wrapText="1"/>
    </xf>
    <xf numFmtId="1" fontId="11" fillId="13" borderId="13" xfId="4" applyNumberFormat="1" applyFont="1" applyFill="1" applyBorder="1" applyAlignment="1" applyProtection="1">
      <alignment horizontal="center" vertical="center" wrapText="1"/>
    </xf>
    <xf numFmtId="1" fontId="11" fillId="13" borderId="36" xfId="4" applyNumberFormat="1" applyFont="1" applyFill="1" applyBorder="1" applyAlignment="1" applyProtection="1">
      <alignment horizontal="center" vertical="center" wrapText="1"/>
    </xf>
    <xf numFmtId="1" fontId="11" fillId="13" borderId="37" xfId="4" applyNumberFormat="1" applyFont="1" applyFill="1" applyBorder="1" applyAlignment="1" applyProtection="1">
      <alignment horizontal="center" vertical="center" wrapText="1"/>
    </xf>
    <xf numFmtId="0" fontId="3" fillId="13" borderId="11" xfId="4" applyFont="1" applyFill="1" applyBorder="1" applyAlignment="1" applyProtection="1">
      <alignment horizontal="left" vertical="center"/>
    </xf>
    <xf numFmtId="0" fontId="3" fillId="13" borderId="13" xfId="4" applyFont="1" applyFill="1" applyBorder="1" applyAlignment="1" applyProtection="1">
      <alignment horizontal="left" vertical="center"/>
    </xf>
    <xf numFmtId="0" fontId="206" fillId="13" borderId="0" xfId="4" applyFont="1" applyFill="1" applyBorder="1" applyAlignment="1" applyProtection="1">
      <alignment horizontal="left" vertical="center" wrapText="1"/>
    </xf>
    <xf numFmtId="0" fontId="163" fillId="19" borderId="12" xfId="4" applyFont="1" applyFill="1" applyBorder="1" applyAlignment="1" applyProtection="1">
      <alignment vertical="center" wrapText="1"/>
    </xf>
    <xf numFmtId="0" fontId="184" fillId="13" borderId="133" xfId="8" applyFont="1" applyFill="1" applyBorder="1" applyProtection="1"/>
    <xf numFmtId="0" fontId="172" fillId="35" borderId="141" xfId="4" quotePrefix="1" applyFont="1" applyFill="1" applyBorder="1" applyAlignment="1" applyProtection="1">
      <alignment vertical="center"/>
    </xf>
    <xf numFmtId="0" fontId="206" fillId="35" borderId="109" xfId="4" applyFont="1" applyFill="1" applyBorder="1" applyAlignment="1" applyProtection="1">
      <alignment horizontal="center" vertical="center"/>
    </xf>
    <xf numFmtId="0" fontId="207" fillId="35" borderId="35" xfId="4" quotePrefix="1" applyFont="1" applyFill="1" applyBorder="1" applyAlignment="1" applyProtection="1">
      <alignment horizontal="center" vertical="center"/>
    </xf>
    <xf numFmtId="0" fontId="207" fillId="35" borderId="36" xfId="4" applyFont="1" applyFill="1" applyBorder="1" applyAlignment="1" applyProtection="1">
      <alignment horizontal="center" vertical="center"/>
    </xf>
    <xf numFmtId="0" fontId="172" fillId="35" borderId="110" xfId="4" quotePrefix="1" applyFont="1" applyFill="1" applyBorder="1" applyAlignment="1" applyProtection="1">
      <alignment horizontal="center" vertical="center" wrapText="1"/>
    </xf>
    <xf numFmtId="0" fontId="208" fillId="35" borderId="26" xfId="4" applyFont="1" applyFill="1" applyBorder="1" applyAlignment="1" applyProtection="1">
      <alignment horizontal="center" vertical="center"/>
    </xf>
    <xf numFmtId="0" fontId="208" fillId="35" borderId="141" xfId="4" applyFont="1" applyFill="1" applyBorder="1" applyAlignment="1" applyProtection="1">
      <alignment horizontal="center" vertical="center"/>
    </xf>
    <xf numFmtId="0" fontId="209" fillId="35" borderId="109" xfId="0" applyFont="1" applyFill="1" applyBorder="1" applyAlignment="1" applyProtection="1">
      <alignment horizontal="center" vertical="center"/>
    </xf>
    <xf numFmtId="0" fontId="210" fillId="35" borderId="109" xfId="4" applyFont="1" applyFill="1" applyBorder="1" applyAlignment="1" applyProtection="1">
      <alignment horizontal="center" vertical="center"/>
    </xf>
    <xf numFmtId="0" fontId="206" fillId="35" borderId="110" xfId="4" applyFont="1" applyFill="1" applyBorder="1" applyAlignment="1" applyProtection="1">
      <alignment horizontal="center" vertical="center"/>
    </xf>
    <xf numFmtId="0" fontId="211" fillId="35" borderId="14" xfId="4" applyFont="1" applyFill="1" applyBorder="1" applyAlignment="1" applyProtection="1">
      <alignment horizontal="center" vertical="center"/>
    </xf>
    <xf numFmtId="0" fontId="208" fillId="35" borderId="14" xfId="4" applyFont="1" applyFill="1" applyBorder="1" applyAlignment="1" applyProtection="1">
      <alignment horizontal="center" vertical="center"/>
    </xf>
    <xf numFmtId="165" fontId="212" fillId="35" borderId="142" xfId="12" applyNumberFormat="1" applyFont="1" applyFill="1" applyBorder="1" applyAlignment="1">
      <alignment horizontal="right" vertical="center"/>
    </xf>
    <xf numFmtId="168" fontId="213" fillId="35" borderId="73" xfId="12" quotePrefix="1" applyNumberFormat="1" applyFont="1" applyFill="1" applyBorder="1" applyAlignment="1">
      <alignment horizontal="right" vertical="center"/>
    </xf>
    <xf numFmtId="0" fontId="172" fillId="35" borderId="56" xfId="12" applyFont="1" applyFill="1" applyBorder="1" applyAlignment="1">
      <alignment horizontal="center" vertical="center" wrapText="1"/>
    </xf>
    <xf numFmtId="3" fontId="168" fillId="35" borderId="55" xfId="4" applyNumberFormat="1" applyFont="1" applyFill="1" applyBorder="1" applyAlignment="1" applyProtection="1">
      <alignment vertical="center"/>
    </xf>
    <xf numFmtId="3" fontId="206" fillId="35" borderId="72" xfId="4" applyNumberFormat="1" applyFont="1" applyFill="1" applyBorder="1" applyAlignment="1">
      <alignment vertical="center"/>
    </xf>
    <xf numFmtId="3" fontId="206" fillId="35" borderId="73" xfId="4" applyNumberFormat="1" applyFont="1" applyFill="1" applyBorder="1" applyAlignment="1">
      <alignment vertical="center"/>
    </xf>
    <xf numFmtId="3" fontId="206" fillId="35" borderId="74" xfId="4" applyNumberFormat="1" applyFont="1" applyFill="1" applyBorder="1" applyAlignment="1">
      <alignment vertical="center"/>
    </xf>
    <xf numFmtId="174" fontId="175" fillId="28" borderId="66" xfId="4" applyNumberFormat="1" applyFont="1" applyFill="1" applyBorder="1" applyAlignment="1" applyProtection="1">
      <alignment horizontal="center" vertical="center"/>
    </xf>
    <xf numFmtId="174" fontId="175" fillId="28" borderId="51" xfId="4" applyNumberFormat="1" applyFont="1" applyFill="1" applyBorder="1" applyAlignment="1" applyProtection="1">
      <alignment horizontal="center" vertical="center"/>
    </xf>
    <xf numFmtId="174" fontId="175" fillId="28" borderId="61" xfId="4" applyNumberFormat="1" applyFont="1" applyFill="1" applyBorder="1" applyAlignment="1" applyProtection="1">
      <alignment horizontal="center" vertical="center"/>
    </xf>
    <xf numFmtId="174" fontId="175" fillId="28" borderId="3" xfId="4" applyNumberFormat="1" applyFont="1" applyFill="1" applyBorder="1" applyAlignment="1" applyProtection="1">
      <alignment horizontal="center" vertical="center"/>
    </xf>
    <xf numFmtId="174" fontId="175" fillId="28" borderId="63" xfId="4" applyNumberFormat="1" applyFont="1" applyFill="1" applyBorder="1" applyAlignment="1" applyProtection="1">
      <alignment horizontal="center" vertical="center"/>
    </xf>
    <xf numFmtId="174" fontId="175" fillId="28" borderId="5" xfId="4" applyNumberFormat="1" applyFont="1" applyFill="1" applyBorder="1" applyAlignment="1" applyProtection="1">
      <alignment horizontal="center" vertical="center"/>
    </xf>
    <xf numFmtId="174" fontId="175" fillId="28" borderId="68" xfId="4" applyNumberFormat="1" applyFont="1" applyFill="1" applyBorder="1" applyAlignment="1" applyProtection="1">
      <alignment horizontal="center" vertical="center"/>
    </xf>
    <xf numFmtId="174" fontId="175" fillId="28" borderId="8" xfId="4" applyNumberFormat="1" applyFont="1" applyFill="1" applyBorder="1" applyAlignment="1" applyProtection="1">
      <alignment horizontal="center" vertical="center"/>
    </xf>
    <xf numFmtId="174" fontId="175" fillId="28" borderId="78" xfId="4" applyNumberFormat="1" applyFont="1" applyFill="1" applyBorder="1" applyAlignment="1" applyProtection="1">
      <alignment horizontal="center" vertical="center"/>
    </xf>
    <xf numFmtId="174" fontId="175" fillId="28" borderId="67" xfId="4" applyNumberFormat="1" applyFont="1" applyFill="1" applyBorder="1" applyAlignment="1" applyProtection="1">
      <alignment horizontal="center" vertical="center"/>
    </xf>
    <xf numFmtId="174" fontId="175" fillId="28" borderId="60" xfId="4" applyNumberFormat="1" applyFont="1" applyFill="1" applyBorder="1" applyAlignment="1" applyProtection="1">
      <alignment horizontal="center" vertical="center"/>
    </xf>
    <xf numFmtId="174" fontId="175" fillId="28" borderId="9" xfId="4" applyNumberFormat="1" applyFont="1" applyFill="1" applyBorder="1" applyAlignment="1" applyProtection="1">
      <alignment horizontal="center" vertical="center"/>
    </xf>
    <xf numFmtId="174" fontId="175" fillId="28" borderId="69" xfId="4" applyNumberFormat="1" applyFont="1" applyFill="1" applyBorder="1" applyAlignment="1" applyProtection="1">
      <alignment horizontal="center" vertical="center"/>
    </xf>
    <xf numFmtId="0" fontId="199" fillId="15" borderId="36" xfId="4" applyFont="1" applyFill="1" applyBorder="1" applyAlignment="1">
      <alignment horizontal="center" vertical="center"/>
    </xf>
    <xf numFmtId="0" fontId="214" fillId="15" borderId="36" xfId="4" applyFont="1" applyFill="1" applyBorder="1" applyAlignment="1" applyProtection="1">
      <alignment horizontal="center" vertical="center"/>
    </xf>
    <xf numFmtId="0" fontId="32" fillId="13" borderId="14" xfId="0" applyFont="1" applyFill="1" applyBorder="1" applyAlignment="1" applyProtection="1">
      <alignment horizontal="center"/>
    </xf>
    <xf numFmtId="0" fontId="37" fillId="27" borderId="143" xfId="0" quotePrefix="1" applyFont="1" applyFill="1" applyBorder="1" applyAlignment="1" applyProtection="1">
      <alignment horizontal="left"/>
    </xf>
    <xf numFmtId="0" fontId="215" fillId="13" borderId="0" xfId="0" applyFont="1" applyFill="1" applyBorder="1" applyAlignment="1" applyProtection="1">
      <alignment horizontal="right"/>
    </xf>
    <xf numFmtId="0" fontId="11" fillId="13" borderId="0" xfId="0" applyFont="1" applyFill="1" applyBorder="1" applyAlignment="1" applyProtection="1">
      <alignment horizontal="right" wrapText="1"/>
    </xf>
    <xf numFmtId="0" fontId="199" fillId="15" borderId="36" xfId="4" applyFont="1" applyFill="1" applyBorder="1" applyAlignment="1" applyProtection="1">
      <alignment horizontal="center" vertical="center"/>
    </xf>
    <xf numFmtId="3" fontId="11" fillId="6" borderId="36" xfId="4" applyNumberFormat="1" applyFont="1" applyFill="1" applyBorder="1" applyAlignment="1" applyProtection="1">
      <alignment horizontal="right" vertical="center"/>
    </xf>
    <xf numFmtId="3" fontId="11" fillId="6" borderId="37" xfId="4" applyNumberFormat="1" applyFont="1" applyFill="1" applyBorder="1" applyAlignment="1" applyProtection="1">
      <alignment horizontal="right" vertical="center"/>
    </xf>
    <xf numFmtId="3" fontId="163" fillId="19" borderId="14" xfId="4" applyNumberFormat="1" applyFont="1" applyFill="1" applyBorder="1" applyAlignment="1" applyProtection="1">
      <alignment horizontal="right" vertical="center"/>
      <protection locked="0"/>
    </xf>
    <xf numFmtId="3" fontId="6" fillId="13" borderId="92" xfId="4" applyNumberFormat="1" applyFont="1" applyFill="1" applyBorder="1" applyAlignment="1" applyProtection="1">
      <alignment horizontal="right" vertical="center"/>
      <protection locked="0"/>
    </xf>
    <xf numFmtId="3" fontId="6" fillId="13" borderId="94" xfId="4" applyNumberFormat="1" applyFont="1" applyFill="1" applyBorder="1" applyAlignment="1" applyProtection="1">
      <alignment horizontal="right" vertical="center"/>
      <protection locked="0"/>
    </xf>
    <xf numFmtId="3" fontId="6" fillId="13" borderId="96" xfId="4" applyNumberFormat="1" applyFont="1" applyFill="1" applyBorder="1" applyAlignment="1" applyProtection="1">
      <alignment horizontal="right" vertical="center"/>
      <protection locked="0"/>
    </xf>
    <xf numFmtId="3" fontId="6" fillId="15" borderId="14" xfId="4" applyNumberFormat="1" applyFont="1" applyFill="1" applyBorder="1" applyAlignment="1" applyProtection="1">
      <alignment horizontal="right" vertical="center"/>
      <protection locked="0"/>
    </xf>
    <xf numFmtId="3" fontId="169" fillId="22" borderId="35" xfId="4" applyNumberFormat="1" applyFont="1" applyFill="1" applyBorder="1" applyAlignment="1" applyProtection="1">
      <alignment vertical="center"/>
      <protection locked="0"/>
    </xf>
    <xf numFmtId="3" fontId="169" fillId="22" borderId="36" xfId="4" applyNumberFormat="1" applyFont="1" applyFill="1" applyBorder="1" applyAlignment="1" applyProtection="1">
      <alignment vertical="center"/>
      <protection locked="0"/>
    </xf>
    <xf numFmtId="3" fontId="169" fillId="22" borderId="37" xfId="4" applyNumberFormat="1" applyFont="1" applyFill="1" applyBorder="1" applyAlignment="1" applyProtection="1">
      <alignment vertical="center"/>
      <protection locked="0"/>
    </xf>
    <xf numFmtId="3" fontId="169" fillId="22" borderId="13" xfId="4" applyNumberFormat="1" applyFont="1" applyFill="1" applyBorder="1" applyAlignment="1">
      <alignment vertical="center"/>
    </xf>
    <xf numFmtId="3" fontId="174" fillId="26" borderId="136" xfId="4" applyNumberFormat="1" applyFont="1" applyFill="1" applyBorder="1" applyAlignment="1" applyProtection="1">
      <alignment vertical="center"/>
    </xf>
    <xf numFmtId="3" fontId="174" fillId="26" borderId="48" xfId="4" applyNumberFormat="1" applyFont="1" applyFill="1" applyBorder="1" applyAlignment="1" applyProtection="1">
      <alignment vertical="center"/>
    </xf>
    <xf numFmtId="0" fontId="216" fillId="21" borderId="0" xfId="4" applyFont="1" applyFill="1" applyAlignment="1">
      <alignment vertical="center"/>
    </xf>
    <xf numFmtId="0" fontId="24" fillId="30" borderId="0" xfId="4" applyFill="1"/>
    <xf numFmtId="0" fontId="11" fillId="0" borderId="0" xfId="4" applyFont="1" applyAlignment="1">
      <alignment horizontal="right" vertical="center"/>
    </xf>
    <xf numFmtId="1" fontId="162" fillId="14" borderId="13" xfId="4" applyNumberFormat="1" applyFont="1" applyFill="1" applyBorder="1" applyAlignment="1" applyProtection="1">
      <alignment horizontal="center" vertical="center" wrapText="1"/>
      <protection locked="0"/>
    </xf>
    <xf numFmtId="0" fontId="217" fillId="0" borderId="60" xfId="0" applyFont="1" applyFill="1" applyBorder="1" applyAlignment="1" applyProtection="1">
      <alignment horizontal="center" vertical="center" wrapText="1"/>
      <protection hidden="1"/>
    </xf>
    <xf numFmtId="0" fontId="153" fillId="13" borderId="48" xfId="4" applyFont="1" applyFill="1" applyBorder="1" applyAlignment="1" applyProtection="1">
      <alignment horizontal="center" vertical="center" wrapText="1"/>
      <protection hidden="1"/>
    </xf>
    <xf numFmtId="0" fontId="29" fillId="2" borderId="0" xfId="4" applyFont="1" applyFill="1" applyAlignment="1">
      <alignment vertical="center"/>
    </xf>
    <xf numFmtId="3" fontId="3" fillId="13" borderId="12" xfId="4" applyNumberFormat="1" applyFont="1" applyFill="1" applyBorder="1" applyAlignment="1" applyProtection="1">
      <alignment horizontal="right" vertical="center"/>
      <protection locked="0"/>
    </xf>
    <xf numFmtId="0" fontId="29" fillId="36" borderId="0" xfId="4" applyFont="1" applyFill="1" applyAlignment="1">
      <alignment vertical="center"/>
    </xf>
    <xf numFmtId="3" fontId="169" fillId="23" borderId="74" xfId="4" applyNumberFormat="1" applyFont="1" applyFill="1" applyBorder="1" applyAlignment="1">
      <alignment vertical="center"/>
    </xf>
    <xf numFmtId="0" fontId="3" fillId="36" borderId="0" xfId="4" applyFont="1" applyFill="1" applyAlignment="1">
      <alignment vertical="center"/>
    </xf>
    <xf numFmtId="0" fontId="3" fillId="37" borderId="0" xfId="4" applyFont="1" applyFill="1" applyAlignment="1">
      <alignment vertical="center"/>
    </xf>
    <xf numFmtId="0" fontId="3" fillId="38" borderId="0" xfId="4" applyFont="1" applyFill="1" applyAlignment="1">
      <alignment vertical="center"/>
    </xf>
    <xf numFmtId="0" fontId="36" fillId="15" borderId="0" xfId="7" applyFont="1" applyFill="1" applyBorder="1" applyProtection="1"/>
    <xf numFmtId="0" fontId="171" fillId="15" borderId="0" xfId="4" quotePrefix="1" applyFont="1" applyFill="1" applyAlignment="1" applyProtection="1">
      <alignment vertical="center"/>
    </xf>
    <xf numFmtId="0" fontId="36" fillId="15" borderId="0" xfId="7" applyFont="1" applyFill="1" applyProtection="1"/>
    <xf numFmtId="0" fontId="218" fillId="15" borderId="0" xfId="10" applyFont="1" applyFill="1" applyProtection="1"/>
    <xf numFmtId="0" fontId="158" fillId="15" borderId="0" xfId="7" applyFont="1" applyFill="1" applyAlignment="1" applyProtection="1">
      <alignment horizontal="center" vertical="center"/>
    </xf>
    <xf numFmtId="0" fontId="219" fillId="15" borderId="0" xfId="16" applyFont="1" applyFill="1" applyBorder="1" applyAlignment="1" applyProtection="1">
      <alignment horizontal="left"/>
    </xf>
    <xf numFmtId="0" fontId="171" fillId="11" borderId="0" xfId="16" applyFont="1" applyFill="1" applyAlignment="1" applyProtection="1">
      <alignment horizontal="left"/>
    </xf>
    <xf numFmtId="0" fontId="84" fillId="15" borderId="0" xfId="7" applyFont="1" applyFill="1" applyBorder="1" applyProtection="1"/>
    <xf numFmtId="0" fontId="36" fillId="16" borderId="0" xfId="7" applyFont="1" applyFill="1" applyBorder="1" applyProtection="1"/>
    <xf numFmtId="0" fontId="84" fillId="16" borderId="0" xfId="7" applyFont="1" applyFill="1" applyBorder="1" applyProtection="1"/>
    <xf numFmtId="0" fontId="84" fillId="15" borderId="0" xfId="7" applyFont="1" applyFill="1" applyAlignment="1" applyProtection="1">
      <alignment horizontal="right"/>
    </xf>
    <xf numFmtId="0" fontId="28" fillId="15" borderId="0" xfId="10" applyFont="1" applyFill="1" applyBorder="1" applyAlignment="1" applyProtection="1">
      <alignment horizontal="center"/>
    </xf>
    <xf numFmtId="0" fontId="28" fillId="15" borderId="0" xfId="10" applyFont="1" applyFill="1" applyProtection="1"/>
    <xf numFmtId="0" fontId="28" fillId="16" borderId="0" xfId="10" applyFont="1" applyFill="1" applyProtection="1"/>
    <xf numFmtId="0" fontId="12" fillId="15" borderId="0" xfId="4" quotePrefix="1" applyFont="1" applyFill="1" applyAlignment="1" applyProtection="1">
      <alignment vertical="center"/>
    </xf>
    <xf numFmtId="0" fontId="84" fillId="15" borderId="0" xfId="7" quotePrefix="1" applyFont="1" applyFill="1" applyAlignment="1" applyProtection="1">
      <alignment horizontal="left"/>
    </xf>
    <xf numFmtId="173" fontId="220" fillId="13" borderId="36" xfId="16" applyNumberFormat="1" applyFont="1" applyFill="1" applyBorder="1" applyAlignment="1" applyProtection="1">
      <alignment horizontal="center" vertical="center"/>
    </xf>
    <xf numFmtId="0" fontId="221" fillId="15" borderId="0" xfId="16" applyFont="1" applyFill="1" applyBorder="1" applyAlignment="1" applyProtection="1">
      <alignment horizontal="left"/>
    </xf>
    <xf numFmtId="0" fontId="32" fillId="16" borderId="0" xfId="7" applyFont="1" applyFill="1" applyBorder="1" applyProtection="1"/>
    <xf numFmtId="0" fontId="32" fillId="15" borderId="0" xfId="7" applyFont="1" applyFill="1" applyBorder="1" applyProtection="1"/>
    <xf numFmtId="0" fontId="38" fillId="15" borderId="40" xfId="7" applyFont="1" applyFill="1" applyBorder="1" applyProtection="1"/>
    <xf numFmtId="165" fontId="38" fillId="15" borderId="0" xfId="7" applyNumberFormat="1" applyFont="1" applyFill="1" applyBorder="1" applyProtection="1"/>
    <xf numFmtId="165" fontId="38" fillId="15" borderId="0" xfId="7" applyNumberFormat="1" applyFont="1" applyFill="1" applyBorder="1" applyAlignment="1" applyProtection="1">
      <alignment horizontal="left"/>
    </xf>
    <xf numFmtId="179" fontId="38" fillId="13" borderId="141" xfId="7" quotePrefix="1" applyNumberFormat="1" applyFont="1" applyFill="1" applyBorder="1" applyAlignment="1" applyProtection="1">
      <alignment horizontal="center"/>
    </xf>
    <xf numFmtId="179" fontId="38" fillId="13" borderId="109" xfId="7" quotePrefix="1" applyNumberFormat="1" applyFont="1" applyFill="1" applyBorder="1" applyAlignment="1" applyProtection="1">
      <alignment horizontal="center"/>
    </xf>
    <xf numFmtId="179" fontId="38" fillId="13" borderId="110" xfId="7" quotePrefix="1" applyNumberFormat="1" applyFont="1" applyFill="1" applyBorder="1" applyAlignment="1" applyProtection="1">
      <alignment horizontal="center"/>
    </xf>
    <xf numFmtId="179" fontId="203" fillId="17" borderId="26" xfId="7" quotePrefix="1" applyNumberFormat="1" applyFont="1" applyFill="1" applyBorder="1" applyAlignment="1" applyProtection="1">
      <alignment horizontal="center" wrapText="1"/>
    </xf>
    <xf numFmtId="179" fontId="222" fillId="17" borderId="26" xfId="7" quotePrefix="1" applyNumberFormat="1" applyFont="1" applyFill="1" applyBorder="1" applyAlignment="1" applyProtection="1">
      <alignment horizontal="center" vertical="center" wrapText="1"/>
    </xf>
    <xf numFmtId="179" fontId="155" fillId="39" borderId="26" xfId="7" quotePrefix="1" applyNumberFormat="1" applyFont="1" applyFill="1" applyBorder="1" applyAlignment="1" applyProtection="1">
      <alignment horizontal="center" vertical="center" wrapText="1"/>
    </xf>
    <xf numFmtId="179" fontId="164" fillId="40" borderId="26" xfId="7" quotePrefix="1" applyNumberFormat="1" applyFont="1" applyFill="1" applyBorder="1" applyAlignment="1" applyProtection="1">
      <alignment horizontal="center" wrapText="1"/>
    </xf>
    <xf numFmtId="179" fontId="38" fillId="13" borderId="144" xfId="7" quotePrefix="1" applyNumberFormat="1" applyFont="1" applyFill="1" applyBorder="1" applyAlignment="1" applyProtection="1">
      <alignment horizontal="center" wrapText="1"/>
    </xf>
    <xf numFmtId="165" fontId="38" fillId="15" borderId="2" xfId="7" applyNumberFormat="1" applyFont="1" applyFill="1" applyBorder="1" applyAlignment="1" applyProtection="1">
      <alignment horizontal="center" vertical="center" wrapText="1"/>
    </xf>
    <xf numFmtId="0" fontId="37" fillId="13" borderId="111" xfId="7" quotePrefix="1" applyFont="1" applyFill="1" applyBorder="1" applyAlignment="1" applyProtection="1">
      <alignment horizontal="left" vertical="top"/>
    </xf>
    <xf numFmtId="0" fontId="37" fillId="13" borderId="40" xfId="7" quotePrefix="1" applyFont="1" applyFill="1" applyBorder="1" applyAlignment="1" applyProtection="1">
      <alignment horizontal="center" vertical="top"/>
    </xf>
    <xf numFmtId="0" fontId="37" fillId="13" borderId="50" xfId="7" quotePrefix="1" applyFont="1" applyFill="1" applyBorder="1" applyAlignment="1" applyProtection="1">
      <alignment horizontal="center" vertical="top"/>
    </xf>
    <xf numFmtId="180" fontId="203" fillId="17" borderId="42" xfId="7" quotePrefix="1" applyNumberFormat="1" applyFont="1" applyFill="1" applyBorder="1" applyAlignment="1" applyProtection="1">
      <alignment horizontal="center"/>
    </xf>
    <xf numFmtId="180" fontId="158" fillId="39" borderId="42" xfId="7" quotePrefix="1" applyNumberFormat="1" applyFont="1" applyFill="1" applyBorder="1" applyAlignment="1" applyProtection="1">
      <alignment horizontal="center"/>
    </xf>
    <xf numFmtId="0" fontId="38" fillId="15" borderId="2" xfId="7" applyFont="1" applyFill="1" applyBorder="1" applyAlignment="1" applyProtection="1">
      <alignment horizontal="center"/>
    </xf>
    <xf numFmtId="0" fontId="32" fillId="15" borderId="0" xfId="7" applyFont="1" applyFill="1" applyProtection="1"/>
    <xf numFmtId="0" fontId="32" fillId="13" borderId="1" xfId="7" applyFont="1" applyFill="1" applyBorder="1" applyAlignment="1" applyProtection="1">
      <alignment horizontal="left"/>
    </xf>
    <xf numFmtId="0" fontId="32" fillId="13" borderId="0" xfId="7" applyFont="1" applyFill="1" applyBorder="1" applyAlignment="1" applyProtection="1">
      <alignment horizontal="center"/>
    </xf>
    <xf numFmtId="0" fontId="32" fillId="13" borderId="25" xfId="7" applyFont="1" applyFill="1" applyBorder="1" applyAlignment="1" applyProtection="1">
      <alignment horizontal="center"/>
    </xf>
    <xf numFmtId="0" fontId="32" fillId="13" borderId="14" xfId="7" quotePrefix="1" applyFont="1" applyFill="1" applyBorder="1" applyAlignment="1" applyProtection="1">
      <alignment horizontal="center"/>
    </xf>
    <xf numFmtId="0" fontId="38" fillId="13" borderId="14" xfId="7" quotePrefix="1" applyFont="1" applyFill="1" applyBorder="1" applyAlignment="1" applyProtection="1">
      <alignment horizontal="center"/>
    </xf>
    <xf numFmtId="0" fontId="38" fillId="13" borderId="145" xfId="7" quotePrefix="1" applyFont="1" applyFill="1" applyBorder="1" applyAlignment="1" applyProtection="1">
      <alignment horizontal="center"/>
    </xf>
    <xf numFmtId="0" fontId="36" fillId="15" borderId="2" xfId="7" applyFont="1" applyFill="1" applyBorder="1" applyProtection="1"/>
    <xf numFmtId="0" fontId="223" fillId="15" borderId="0" xfId="7" applyFont="1" applyFill="1" applyBorder="1" applyProtection="1"/>
    <xf numFmtId="38" fontId="101" fillId="13" borderId="0" xfId="17" applyNumberFormat="1" applyFont="1" applyFill="1" applyBorder="1" applyAlignment="1" applyProtection="1"/>
    <xf numFmtId="38" fontId="101" fillId="13" borderId="25" xfId="17" applyNumberFormat="1" applyFont="1" applyFill="1" applyBorder="1" applyAlignment="1" applyProtection="1"/>
    <xf numFmtId="175" fontId="84" fillId="15" borderId="0" xfId="7" applyNumberFormat="1" applyFont="1" applyFill="1" applyAlignment="1" applyProtection="1">
      <alignment horizontal="right"/>
    </xf>
    <xf numFmtId="1" fontId="38" fillId="15" borderId="0" xfId="7" applyNumberFormat="1" applyFont="1" applyFill="1" applyBorder="1" applyAlignment="1" applyProtection="1">
      <alignment horizontal="right"/>
    </xf>
    <xf numFmtId="38" fontId="6" fillId="13" borderId="101" xfId="17" applyNumberFormat="1" applyFont="1" applyFill="1" applyBorder="1" applyAlignment="1" applyProtection="1"/>
    <xf numFmtId="38" fontId="6" fillId="13" borderId="146" xfId="17" applyNumberFormat="1" applyFont="1" applyFill="1" applyBorder="1" applyAlignment="1" applyProtection="1"/>
    <xf numFmtId="38" fontId="3" fillId="13" borderId="6" xfId="17" applyNumberFormat="1" applyFont="1" applyFill="1" applyBorder="1" applyAlignment="1" applyProtection="1"/>
    <xf numFmtId="38" fontId="3" fillId="13" borderId="90" xfId="17" applyNumberFormat="1" applyFont="1" applyFill="1" applyBorder="1" applyAlignment="1" applyProtection="1"/>
    <xf numFmtId="38" fontId="3" fillId="13" borderId="15" xfId="17" applyNumberFormat="1" applyFont="1" applyFill="1" applyBorder="1" applyAlignment="1" applyProtection="1"/>
    <xf numFmtId="38" fontId="3" fillId="13" borderId="19" xfId="17" applyNumberFormat="1" applyFont="1" applyFill="1" applyBorder="1" applyAlignment="1" applyProtection="1"/>
    <xf numFmtId="38" fontId="6" fillId="7" borderId="11" xfId="17" applyNumberFormat="1" applyFont="1" applyFill="1" applyBorder="1" applyAlignment="1" applyProtection="1"/>
    <xf numFmtId="38" fontId="6" fillId="7" borderId="12" xfId="17" applyNumberFormat="1" applyFont="1" applyFill="1" applyBorder="1" applyAlignment="1" applyProtection="1"/>
    <xf numFmtId="38" fontId="6" fillId="7" borderId="48" xfId="17" applyNumberFormat="1" applyFont="1" applyFill="1" applyBorder="1" applyAlignment="1" applyProtection="1"/>
    <xf numFmtId="38" fontId="6" fillId="13" borderId="0" xfId="17" applyNumberFormat="1" applyFont="1" applyFill="1" applyBorder="1" applyAlignment="1" applyProtection="1"/>
    <xf numFmtId="38" fontId="6" fillId="13" borderId="25" xfId="17" applyNumberFormat="1" applyFont="1" applyFill="1" applyBorder="1" applyAlignment="1" applyProtection="1"/>
    <xf numFmtId="38" fontId="3" fillId="13" borderId="101" xfId="17" applyNumberFormat="1" applyFont="1" applyFill="1" applyBorder="1" applyAlignment="1" applyProtection="1"/>
    <xf numFmtId="38" fontId="3" fillId="13" borderId="146" xfId="17" applyNumberFormat="1" applyFont="1" applyFill="1" applyBorder="1" applyAlignment="1" applyProtection="1"/>
    <xf numFmtId="0" fontId="32" fillId="13" borderId="114" xfId="7" applyFont="1" applyFill="1" applyBorder="1" applyAlignment="1" applyProtection="1">
      <alignment horizontal="left"/>
    </xf>
    <xf numFmtId="0" fontId="32" fillId="13" borderId="23" xfId="7" applyFont="1" applyFill="1" applyBorder="1" applyAlignment="1" applyProtection="1">
      <alignment horizontal="left"/>
    </xf>
    <xf numFmtId="0" fontId="32" fillId="13" borderId="24" xfId="7" applyFont="1" applyFill="1" applyBorder="1" applyAlignment="1" applyProtection="1">
      <alignment horizontal="left"/>
    </xf>
    <xf numFmtId="38" fontId="6" fillId="28" borderId="0" xfId="17" applyNumberFormat="1" applyFont="1" applyFill="1" applyBorder="1" applyAlignment="1" applyProtection="1"/>
    <xf numFmtId="38" fontId="6" fillId="28" borderId="25" xfId="17" applyNumberFormat="1" applyFont="1" applyFill="1" applyBorder="1" applyAlignment="1" applyProtection="1"/>
    <xf numFmtId="38" fontId="3" fillId="28" borderId="0" xfId="17" applyNumberFormat="1" applyFont="1" applyFill="1" applyBorder="1" applyAlignment="1" applyProtection="1"/>
    <xf numFmtId="38" fontId="3" fillId="28" borderId="25" xfId="17" applyNumberFormat="1" applyFont="1" applyFill="1" applyBorder="1" applyAlignment="1" applyProtection="1"/>
    <xf numFmtId="38" fontId="14" fillId="28" borderId="4" xfId="17" applyNumberFormat="1" applyFont="1" applyFill="1" applyBorder="1" applyAlignment="1" applyProtection="1"/>
    <xf numFmtId="38" fontId="14" fillId="28" borderId="89" xfId="17" applyNumberFormat="1" applyFont="1" applyFill="1" applyBorder="1" applyAlignment="1" applyProtection="1"/>
    <xf numFmtId="38" fontId="14" fillId="28" borderId="6" xfId="17" applyNumberFormat="1" applyFont="1" applyFill="1" applyBorder="1" applyAlignment="1" applyProtection="1"/>
    <xf numFmtId="38" fontId="14" fillId="28" borderId="90" xfId="17" applyNumberFormat="1" applyFont="1" applyFill="1" applyBorder="1" applyAlignment="1" applyProtection="1"/>
    <xf numFmtId="38" fontId="14" fillId="28" borderId="15" xfId="17" applyNumberFormat="1" applyFont="1" applyFill="1" applyBorder="1" applyAlignment="1" applyProtection="1"/>
    <xf numFmtId="38" fontId="14" fillId="28" borderId="19" xfId="17" applyNumberFormat="1" applyFont="1" applyFill="1" applyBorder="1" applyAlignment="1" applyProtection="1"/>
    <xf numFmtId="0" fontId="32" fillId="13" borderId="11" xfId="7" applyFont="1" applyFill="1" applyBorder="1" applyAlignment="1" applyProtection="1">
      <alignment horizontal="left"/>
    </xf>
    <xf numFmtId="0" fontId="32" fillId="13" borderId="12" xfId="7" applyFont="1" applyFill="1" applyBorder="1" applyAlignment="1" applyProtection="1">
      <alignment horizontal="left"/>
    </xf>
    <xf numFmtId="0" fontId="32" fillId="13" borderId="25" xfId="7" applyFont="1" applyFill="1" applyBorder="1" applyAlignment="1" applyProtection="1">
      <alignment horizontal="left"/>
    </xf>
    <xf numFmtId="0" fontId="32" fillId="13" borderId="108" xfId="7" applyFont="1" applyFill="1" applyBorder="1" applyAlignment="1" applyProtection="1">
      <alignment horizontal="left"/>
    </xf>
    <xf numFmtId="0" fontId="38" fillId="17" borderId="147" xfId="7" applyFont="1" applyFill="1" applyBorder="1" applyAlignment="1" applyProtection="1">
      <alignment horizontal="left"/>
    </xf>
    <xf numFmtId="0" fontId="38" fillId="17" borderId="148" xfId="7" applyFont="1" applyFill="1" applyBorder="1" applyAlignment="1" applyProtection="1">
      <alignment horizontal="left"/>
    </xf>
    <xf numFmtId="0" fontId="84" fillId="15" borderId="0" xfId="7" applyFont="1" applyFill="1" applyBorder="1" applyAlignment="1" applyProtection="1">
      <alignment horizontal="right"/>
    </xf>
    <xf numFmtId="38" fontId="6" fillId="19" borderId="11" xfId="17" applyNumberFormat="1" applyFont="1" applyFill="1" applyBorder="1" applyAlignment="1" applyProtection="1"/>
    <xf numFmtId="38" fontId="6" fillId="19" borderId="12" xfId="17" applyNumberFormat="1" applyFont="1" applyFill="1" applyBorder="1" applyAlignment="1" applyProtection="1"/>
    <xf numFmtId="38" fontId="6" fillId="19" borderId="48" xfId="17" applyNumberFormat="1" applyFont="1" applyFill="1" applyBorder="1" applyAlignment="1" applyProtection="1"/>
    <xf numFmtId="38" fontId="14" fillId="28" borderId="12" xfId="17" applyNumberFormat="1" applyFont="1" applyFill="1" applyBorder="1" applyAlignment="1" applyProtection="1"/>
    <xf numFmtId="38" fontId="14" fillId="28" borderId="48" xfId="17" applyNumberFormat="1" applyFont="1" applyFill="1" applyBorder="1" applyAlignment="1" applyProtection="1"/>
    <xf numFmtId="38" fontId="6" fillId="13" borderId="108" xfId="17" applyNumberFormat="1" applyFont="1" applyFill="1" applyBorder="1" applyAlignment="1" applyProtection="1"/>
    <xf numFmtId="38" fontId="6" fillId="13" borderId="23" xfId="17" applyNumberFormat="1" applyFont="1" applyFill="1" applyBorder="1" applyAlignment="1" applyProtection="1"/>
    <xf numFmtId="38" fontId="6" fillId="13" borderId="24" xfId="17" applyNumberFormat="1" applyFont="1" applyFill="1" applyBorder="1" applyAlignment="1" applyProtection="1"/>
    <xf numFmtId="0" fontId="38" fillId="41" borderId="147" xfId="7" quotePrefix="1" applyFont="1" applyFill="1" applyBorder="1" applyAlignment="1" applyProtection="1">
      <alignment horizontal="left"/>
    </xf>
    <xf numFmtId="0" fontId="38" fillId="41" borderId="148" xfId="7" quotePrefix="1" applyFont="1" applyFill="1" applyBorder="1" applyAlignment="1" applyProtection="1">
      <alignment horizontal="left"/>
    </xf>
    <xf numFmtId="165" fontId="32" fillId="15" borderId="0" xfId="7" applyNumberFormat="1" applyFont="1" applyFill="1" applyProtection="1"/>
    <xf numFmtId="165" fontId="32" fillId="16" borderId="0" xfId="7" applyNumberFormat="1" applyFont="1" applyFill="1" applyBorder="1" applyProtection="1"/>
    <xf numFmtId="165" fontId="38" fillId="16" borderId="0" xfId="7" applyNumberFormat="1" applyFont="1" applyFill="1" applyBorder="1" applyProtection="1"/>
    <xf numFmtId="0" fontId="38" fillId="22" borderId="147" xfId="7" applyFont="1" applyFill="1" applyBorder="1" applyAlignment="1" applyProtection="1">
      <alignment horizontal="left"/>
    </xf>
    <xf numFmtId="0" fontId="38" fillId="22" borderId="148" xfId="7" applyFont="1" applyFill="1" applyBorder="1" applyAlignment="1" applyProtection="1">
      <alignment horizontal="left"/>
    </xf>
    <xf numFmtId="175" fontId="182" fillId="13" borderId="41" xfId="7" quotePrefix="1" applyNumberFormat="1" applyFont="1" applyFill="1" applyBorder="1" applyAlignment="1" applyProtection="1"/>
    <xf numFmtId="175" fontId="181" fillId="13" borderId="41" xfId="7" quotePrefix="1" applyNumberFormat="1" applyFont="1" applyFill="1" applyBorder="1" applyAlignment="1" applyProtection="1"/>
    <xf numFmtId="175" fontId="181" fillId="13" borderId="149" xfId="7" quotePrefix="1" applyNumberFormat="1" applyFont="1" applyFill="1" applyBorder="1" applyAlignment="1" applyProtection="1"/>
    <xf numFmtId="0" fontId="37" fillId="17" borderId="150" xfId="7" applyFont="1" applyFill="1" applyBorder="1" applyAlignment="1" applyProtection="1">
      <alignment horizontal="left"/>
    </xf>
    <xf numFmtId="0" fontId="37" fillId="17" borderId="151" xfId="7" applyFont="1" applyFill="1" applyBorder="1" applyAlignment="1" applyProtection="1">
      <alignment horizontal="left"/>
    </xf>
    <xf numFmtId="175" fontId="37" fillId="17" borderId="131" xfId="7" applyNumberFormat="1" applyFont="1" applyFill="1" applyBorder="1" applyAlignment="1" applyProtection="1">
      <alignment horizontal="left"/>
    </xf>
    <xf numFmtId="175" fontId="37" fillId="17" borderId="56" xfId="7" applyNumberFormat="1" applyFont="1" applyFill="1" applyBorder="1" applyAlignment="1" applyProtection="1">
      <alignment horizontal="left"/>
    </xf>
    <xf numFmtId="38" fontId="3" fillId="13" borderId="34" xfId="17" applyNumberFormat="1" applyFont="1" applyFill="1" applyBorder="1" applyAlignment="1" applyProtection="1"/>
    <xf numFmtId="38" fontId="3" fillId="13" borderId="49" xfId="17" applyNumberFormat="1" applyFont="1" applyFill="1" applyBorder="1" applyAlignment="1" applyProtection="1"/>
    <xf numFmtId="38" fontId="3" fillId="42" borderId="18" xfId="17" applyNumberFormat="1" applyFont="1" applyFill="1" applyBorder="1" applyAlignment="1" applyProtection="1"/>
    <xf numFmtId="38" fontId="3" fillId="42" borderId="91" xfId="17" applyNumberFormat="1" applyFont="1" applyFill="1" applyBorder="1" applyAlignment="1" applyProtection="1"/>
    <xf numFmtId="38" fontId="3" fillId="13" borderId="18" xfId="17" applyNumberFormat="1" applyFont="1" applyFill="1" applyBorder="1" applyAlignment="1" applyProtection="1"/>
    <xf numFmtId="38" fontId="3" fillId="13" borderId="91" xfId="17" applyNumberFormat="1" applyFont="1" applyFill="1" applyBorder="1" applyAlignment="1" applyProtection="1"/>
    <xf numFmtId="0" fontId="38" fillId="13" borderId="131" xfId="7" applyFont="1" applyFill="1" applyBorder="1" applyAlignment="1" applyProtection="1">
      <alignment horizontal="left"/>
    </xf>
    <xf numFmtId="0" fontId="38" fillId="13" borderId="56" xfId="7" applyFont="1" applyFill="1" applyBorder="1" applyAlignment="1" applyProtection="1">
      <alignment horizontal="left"/>
    </xf>
    <xf numFmtId="175" fontId="181" fillId="15" borderId="109" xfId="7" quotePrefix="1" applyNumberFormat="1" applyFont="1" applyFill="1" applyBorder="1" applyAlignment="1" applyProtection="1"/>
    <xf numFmtId="175" fontId="181" fillId="15" borderId="133" xfId="7" quotePrefix="1" applyNumberFormat="1" applyFont="1" applyFill="1" applyBorder="1" applyAlignment="1" applyProtection="1"/>
    <xf numFmtId="3" fontId="32" fillId="15" borderId="0" xfId="7" applyNumberFormat="1" applyFont="1" applyFill="1" applyBorder="1" applyProtection="1"/>
    <xf numFmtId="0" fontId="119" fillId="15" borderId="0" xfId="16" applyFont="1" applyFill="1" applyAlignment="1" applyProtection="1">
      <alignment horizontal="right"/>
    </xf>
    <xf numFmtId="0" fontId="6" fillId="15" borderId="0" xfId="16" applyFont="1" applyFill="1" applyProtection="1"/>
    <xf numFmtId="0" fontId="3" fillId="15" borderId="0" xfId="4" applyFont="1" applyFill="1" applyBorder="1" applyAlignment="1" applyProtection="1">
      <alignment horizontal="left" vertical="center"/>
    </xf>
    <xf numFmtId="0" fontId="36" fillId="16" borderId="0" xfId="7" applyFont="1" applyFill="1" applyProtection="1"/>
    <xf numFmtId="1" fontId="38" fillId="15" borderId="0" xfId="7" applyNumberFormat="1" applyFont="1" applyFill="1" applyBorder="1" applyAlignment="1" applyProtection="1">
      <alignment horizontal="center"/>
    </xf>
    <xf numFmtId="0" fontId="84" fillId="16" borderId="0" xfId="7" applyFont="1" applyFill="1" applyProtection="1"/>
    <xf numFmtId="0" fontId="120" fillId="13" borderId="43" xfId="16" applyFont="1" applyFill="1" applyBorder="1" applyProtection="1"/>
    <xf numFmtId="0" fontId="120" fillId="13" borderId="28" xfId="16" applyFont="1" applyFill="1" applyBorder="1" applyProtection="1"/>
    <xf numFmtId="0" fontId="120" fillId="13" borderId="29" xfId="16" applyFont="1" applyFill="1" applyBorder="1" applyProtection="1"/>
    <xf numFmtId="176" fontId="3" fillId="12" borderId="0" xfId="17" applyNumberFormat="1" applyFont="1" applyFill="1" applyAlignment="1" applyProtection="1"/>
    <xf numFmtId="176" fontId="115" fillId="9" borderId="152" xfId="7" applyNumberFormat="1" applyFont="1" applyFill="1" applyBorder="1" applyAlignment="1" applyProtection="1">
      <alignment horizontal="center"/>
    </xf>
    <xf numFmtId="176" fontId="113" fillId="9" borderId="153" xfId="7" applyNumberFormat="1" applyFont="1" applyFill="1" applyBorder="1" applyAlignment="1" applyProtection="1">
      <alignment horizontal="center"/>
    </xf>
    <xf numFmtId="176" fontId="28" fillId="12" borderId="0" xfId="16" applyNumberFormat="1" applyFont="1" applyFill="1" applyProtection="1"/>
    <xf numFmtId="176" fontId="113" fillId="10" borderId="154" xfId="7" applyNumberFormat="1" applyFont="1" applyFill="1" applyBorder="1" applyAlignment="1" applyProtection="1">
      <alignment horizontal="center"/>
    </xf>
    <xf numFmtId="176" fontId="84" fillId="16" borderId="0" xfId="7" applyNumberFormat="1" applyFont="1" applyFill="1" applyProtection="1"/>
    <xf numFmtId="176" fontId="6" fillId="4" borderId="155" xfId="7" applyNumberFormat="1" applyFont="1" applyFill="1" applyBorder="1" applyAlignment="1" applyProtection="1">
      <alignment horizontal="center"/>
    </xf>
    <xf numFmtId="0" fontId="120" fillId="13" borderId="46" xfId="16" applyFont="1" applyFill="1" applyBorder="1" applyProtection="1"/>
    <xf numFmtId="0" fontId="120" fillId="13" borderId="147" xfId="16" applyFont="1" applyFill="1" applyBorder="1" applyProtection="1"/>
    <xf numFmtId="0" fontId="120" fillId="13" borderId="148" xfId="16" applyFont="1" applyFill="1" applyBorder="1" applyProtection="1"/>
    <xf numFmtId="176" fontId="115" fillId="9" borderId="156" xfId="7" applyNumberFormat="1" applyFont="1" applyFill="1" applyBorder="1" applyAlignment="1" applyProtection="1">
      <alignment horizontal="center"/>
    </xf>
    <xf numFmtId="176" fontId="113" fillId="9" borderId="157" xfId="7" applyNumberFormat="1" applyFont="1" applyFill="1" applyBorder="1" applyAlignment="1" applyProtection="1">
      <alignment horizontal="center"/>
    </xf>
    <xf numFmtId="176" fontId="113" fillId="10" borderId="158" xfId="7" applyNumberFormat="1" applyFont="1" applyFill="1" applyBorder="1" applyAlignment="1" applyProtection="1">
      <alignment horizontal="center"/>
    </xf>
    <xf numFmtId="176" fontId="48" fillId="4" borderId="159" xfId="7" applyNumberFormat="1" applyFont="1" applyFill="1" applyBorder="1" applyAlignment="1" applyProtection="1">
      <alignment horizontal="center"/>
    </xf>
    <xf numFmtId="176" fontId="36" fillId="16" borderId="0" xfId="7" applyNumberFormat="1" applyFont="1" applyFill="1" applyProtection="1"/>
    <xf numFmtId="176" fontId="224" fillId="8" borderId="152" xfId="7" applyNumberFormat="1" applyFont="1" applyFill="1" applyBorder="1" applyAlignment="1" applyProtection="1">
      <alignment horizontal="center"/>
    </xf>
    <xf numFmtId="176" fontId="225" fillId="8" borderId="153" xfId="7" applyNumberFormat="1" applyFont="1" applyFill="1" applyBorder="1" applyAlignment="1" applyProtection="1">
      <alignment horizontal="center"/>
    </xf>
    <xf numFmtId="176" fontId="216" fillId="9" borderId="152" xfId="7" applyNumberFormat="1" applyFont="1" applyFill="1" applyBorder="1" applyAlignment="1" applyProtection="1">
      <alignment horizontal="center"/>
    </xf>
    <xf numFmtId="176" fontId="226" fillId="9" borderId="153" xfId="7" applyNumberFormat="1" applyFont="1" applyFill="1" applyBorder="1" applyAlignment="1" applyProtection="1">
      <alignment horizontal="center"/>
    </xf>
    <xf numFmtId="176" fontId="227" fillId="10" borderId="154" xfId="7" applyNumberFormat="1" applyFont="1" applyFill="1" applyBorder="1" applyAlignment="1" applyProtection="1">
      <alignment horizontal="center"/>
    </xf>
    <xf numFmtId="176" fontId="217" fillId="4" borderId="155" xfId="7" applyNumberFormat="1" applyFont="1" applyFill="1" applyBorder="1" applyAlignment="1" applyProtection="1">
      <alignment horizontal="center"/>
    </xf>
    <xf numFmtId="176" fontId="224" fillId="8" borderId="156" xfId="7" applyNumberFormat="1" applyFont="1" applyFill="1" applyBorder="1" applyAlignment="1" applyProtection="1">
      <alignment horizontal="center"/>
    </xf>
    <xf numFmtId="176" fontId="225" fillId="8" borderId="157" xfId="7" applyNumberFormat="1" applyFont="1" applyFill="1" applyBorder="1" applyAlignment="1" applyProtection="1">
      <alignment horizontal="center"/>
    </xf>
    <xf numFmtId="176" fontId="216" fillId="9" borderId="156" xfId="7" applyNumberFormat="1" applyFont="1" applyFill="1" applyBorder="1" applyAlignment="1" applyProtection="1">
      <alignment horizontal="center"/>
    </xf>
    <xf numFmtId="176" fontId="226" fillId="9" borderId="157" xfId="7" applyNumberFormat="1" applyFont="1" applyFill="1" applyBorder="1" applyAlignment="1" applyProtection="1">
      <alignment horizontal="center"/>
    </xf>
    <xf numFmtId="176" fontId="227" fillId="10" borderId="158" xfId="7" applyNumberFormat="1" applyFont="1" applyFill="1" applyBorder="1" applyAlignment="1" applyProtection="1">
      <alignment horizontal="center"/>
    </xf>
    <xf numFmtId="176" fontId="217" fillId="4" borderId="159" xfId="7" applyNumberFormat="1" applyFont="1" applyFill="1" applyBorder="1" applyAlignment="1" applyProtection="1">
      <alignment horizontal="center"/>
    </xf>
    <xf numFmtId="0" fontId="149" fillId="0" borderId="0" xfId="7" applyProtection="1"/>
    <xf numFmtId="166" fontId="167" fillId="17" borderId="42" xfId="7" quotePrefix="1" applyNumberFormat="1" applyFont="1" applyFill="1" applyBorder="1" applyAlignment="1" applyProtection="1">
      <alignment horizontal="center"/>
    </xf>
    <xf numFmtId="166" fontId="164" fillId="40" borderId="42" xfId="7" quotePrefix="1" applyNumberFormat="1" applyFont="1" applyFill="1" applyBorder="1" applyAlignment="1" applyProtection="1">
      <alignment horizontal="center"/>
    </xf>
    <xf numFmtId="166" fontId="155" fillId="39" borderId="42" xfId="7" quotePrefix="1" applyNumberFormat="1" applyFont="1" applyFill="1" applyBorder="1" applyAlignment="1" applyProtection="1">
      <alignment horizontal="center"/>
    </xf>
    <xf numFmtId="166" fontId="84" fillId="15" borderId="0" xfId="7" applyNumberFormat="1" applyFont="1" applyFill="1" applyAlignment="1" applyProtection="1">
      <alignment horizontal="right"/>
    </xf>
    <xf numFmtId="166" fontId="38" fillId="13" borderId="160" xfId="7" quotePrefix="1" applyNumberFormat="1" applyFont="1" applyFill="1" applyBorder="1" applyAlignment="1" applyProtection="1">
      <alignment horizontal="center"/>
    </xf>
    <xf numFmtId="0" fontId="187" fillId="13" borderId="36" xfId="0" applyNumberFormat="1" applyFont="1" applyFill="1" applyBorder="1" applyAlignment="1" applyProtection="1">
      <alignment horizontal="center" vertical="center"/>
    </xf>
    <xf numFmtId="0" fontId="156" fillId="15" borderId="0" xfId="0" applyNumberFormat="1" applyFont="1" applyFill="1" applyBorder="1" applyAlignment="1" applyProtection="1">
      <alignment horizontal="left"/>
    </xf>
    <xf numFmtId="0" fontId="158" fillId="15" borderId="0" xfId="7" applyNumberFormat="1" applyFont="1" applyFill="1" applyAlignment="1" applyProtection="1">
      <alignment horizontal="center" vertical="center"/>
    </xf>
    <xf numFmtId="0" fontId="36" fillId="16" borderId="0" xfId="7" applyNumberFormat="1" applyFont="1" applyFill="1" applyBorder="1" applyProtection="1"/>
    <xf numFmtId="0" fontId="214" fillId="13" borderId="36" xfId="4" applyNumberFormat="1" applyFont="1" applyFill="1" applyBorder="1" applyAlignment="1" applyProtection="1">
      <alignment horizontal="center" vertical="center"/>
    </xf>
    <xf numFmtId="0" fontId="84" fillId="15" borderId="0" xfId="7" quotePrefix="1" applyNumberFormat="1" applyFont="1" applyFill="1" applyAlignment="1" applyProtection="1">
      <alignment horizontal="left"/>
    </xf>
    <xf numFmtId="0" fontId="28" fillId="15" borderId="0" xfId="10" applyNumberFormat="1" applyFont="1" applyFill="1" applyProtection="1"/>
    <xf numFmtId="0" fontId="159" fillId="15" borderId="0" xfId="17" applyNumberFormat="1" applyFont="1" applyFill="1" applyAlignment="1" applyProtection="1"/>
    <xf numFmtId="0" fontId="32" fillId="16" borderId="0" xfId="7" applyNumberFormat="1" applyFont="1" applyFill="1" applyBorder="1" applyProtection="1"/>
    <xf numFmtId="0" fontId="38" fillId="15" borderId="40" xfId="7" applyNumberFormat="1" applyFont="1" applyFill="1" applyBorder="1" applyProtection="1"/>
    <xf numFmtId="0" fontId="32" fillId="13" borderId="14" xfId="7" quotePrefix="1" applyNumberFormat="1" applyFont="1" applyFill="1" applyBorder="1" applyAlignment="1" applyProtection="1">
      <alignment horizontal="center"/>
    </xf>
    <xf numFmtId="0" fontId="38" fillId="13" borderId="14" xfId="7" quotePrefix="1" applyNumberFormat="1" applyFont="1" applyFill="1" applyBorder="1" applyAlignment="1" applyProtection="1">
      <alignment horizontal="center"/>
    </xf>
    <xf numFmtId="0" fontId="181" fillId="15" borderId="109" xfId="7" quotePrefix="1" applyNumberFormat="1" applyFont="1" applyFill="1" applyBorder="1" applyAlignment="1" applyProtection="1"/>
    <xf numFmtId="0" fontId="38" fillId="15" borderId="0" xfId="7" applyNumberFormat="1" applyFont="1" applyFill="1" applyBorder="1" applyAlignment="1" applyProtection="1">
      <alignment horizontal="center"/>
    </xf>
    <xf numFmtId="0" fontId="84" fillId="16" borderId="0" xfId="7" applyNumberFormat="1" applyFont="1" applyFill="1" applyProtection="1"/>
    <xf numFmtId="0" fontId="149" fillId="0" borderId="0" xfId="7" applyNumberFormat="1" applyProtection="1"/>
    <xf numFmtId="166" fontId="128" fillId="13" borderId="42" xfId="4" applyNumberFormat="1" applyFont="1" applyFill="1" applyBorder="1" applyAlignment="1" applyProtection="1">
      <alignment horizontal="center" vertical="center"/>
    </xf>
    <xf numFmtId="180" fontId="32" fillId="13" borderId="42" xfId="7" quotePrefix="1" applyNumberFormat="1" applyFont="1" applyFill="1" applyBorder="1" applyAlignment="1" applyProtection="1">
      <alignment horizontal="center"/>
    </xf>
    <xf numFmtId="0" fontId="38" fillId="13" borderId="26" xfId="7" quotePrefix="1" applyNumberFormat="1" applyFont="1" applyFill="1" applyBorder="1" applyAlignment="1" applyProtection="1">
      <alignment horizontal="center" wrapText="1"/>
    </xf>
    <xf numFmtId="0" fontId="39" fillId="13" borderId="26" xfId="7" quotePrefix="1" applyNumberFormat="1" applyFont="1" applyFill="1" applyBorder="1" applyAlignment="1" applyProtection="1">
      <alignment horizontal="center" wrapText="1"/>
    </xf>
    <xf numFmtId="38" fontId="3" fillId="13" borderId="115" xfId="17" applyNumberFormat="1" applyFont="1" applyFill="1" applyBorder="1" applyAlignment="1" applyProtection="1"/>
    <xf numFmtId="38" fontId="101" fillId="13" borderId="2" xfId="17" applyNumberFormat="1" applyFont="1" applyFill="1" applyBorder="1" applyAlignment="1" applyProtection="1"/>
    <xf numFmtId="38" fontId="6" fillId="13" borderId="161" xfId="17" applyNumberFormat="1" applyFont="1" applyFill="1" applyBorder="1" applyAlignment="1" applyProtection="1"/>
    <xf numFmtId="38" fontId="3" fillId="13" borderId="118" xfId="17" applyNumberFormat="1" applyFont="1" applyFill="1" applyBorder="1" applyAlignment="1" applyProtection="1"/>
    <xf numFmtId="38" fontId="6" fillId="13" borderId="2" xfId="17" applyNumberFormat="1" applyFont="1" applyFill="1" applyBorder="1" applyAlignment="1" applyProtection="1"/>
    <xf numFmtId="38" fontId="3" fillId="13" borderId="161" xfId="17" applyNumberFormat="1" applyFont="1" applyFill="1" applyBorder="1" applyAlignment="1" applyProtection="1"/>
    <xf numFmtId="38" fontId="6" fillId="28" borderId="108" xfId="17" applyNumberFormat="1" applyFont="1" applyFill="1" applyBorder="1" applyAlignment="1" applyProtection="1"/>
    <xf numFmtId="38" fontId="3" fillId="28" borderId="161" xfId="17" applyNumberFormat="1" applyFont="1" applyFill="1" applyBorder="1" applyAlignment="1" applyProtection="1"/>
    <xf numFmtId="38" fontId="3" fillId="28" borderId="115" xfId="17" applyNumberFormat="1" applyFont="1" applyFill="1" applyBorder="1" applyAlignment="1" applyProtection="1"/>
    <xf numFmtId="38" fontId="3" fillId="28" borderId="116" xfId="17" applyNumberFormat="1" applyFont="1" applyFill="1" applyBorder="1" applyAlignment="1" applyProtection="1"/>
    <xf numFmtId="38" fontId="14" fillId="28" borderId="114" xfId="17" applyNumberFormat="1" applyFont="1" applyFill="1" applyBorder="1" applyAlignment="1" applyProtection="1"/>
    <xf numFmtId="38" fontId="14" fillId="28" borderId="115" xfId="17" applyNumberFormat="1" applyFont="1" applyFill="1" applyBorder="1" applyAlignment="1" applyProtection="1"/>
    <xf numFmtId="38" fontId="14" fillId="28" borderId="118" xfId="17" applyNumberFormat="1" applyFont="1" applyFill="1" applyBorder="1" applyAlignment="1" applyProtection="1"/>
    <xf numFmtId="0" fontId="38" fillId="17" borderId="162" xfId="7" applyFont="1" applyFill="1" applyBorder="1" applyAlignment="1" applyProtection="1">
      <alignment horizontal="left"/>
    </xf>
    <xf numFmtId="38" fontId="14" fillId="28" borderId="11" xfId="17" applyNumberFormat="1" applyFont="1" applyFill="1" applyBorder="1" applyAlignment="1" applyProtection="1"/>
    <xf numFmtId="0" fontId="38" fillId="41" borderId="162" xfId="7" quotePrefix="1" applyFont="1" applyFill="1" applyBorder="1" applyAlignment="1" applyProtection="1">
      <alignment horizontal="left"/>
    </xf>
    <xf numFmtId="0" fontId="38" fillId="22" borderId="162" xfId="7" applyFont="1" applyFill="1" applyBorder="1" applyAlignment="1" applyProtection="1">
      <alignment horizontal="left"/>
    </xf>
    <xf numFmtId="0" fontId="37" fillId="17" borderId="163" xfId="7" applyFont="1" applyFill="1" applyBorder="1" applyAlignment="1" applyProtection="1">
      <alignment horizontal="left"/>
    </xf>
    <xf numFmtId="175" fontId="37" fillId="17" borderId="142" xfId="7" applyNumberFormat="1" applyFont="1" applyFill="1" applyBorder="1" applyAlignment="1" applyProtection="1">
      <alignment horizontal="left"/>
    </xf>
    <xf numFmtId="38" fontId="3" fillId="13" borderId="1" xfId="17" applyNumberFormat="1" applyFont="1" applyFill="1" applyBorder="1" applyAlignment="1" applyProtection="1"/>
    <xf numFmtId="38" fontId="3" fillId="13" borderId="116" xfId="17" applyNumberFormat="1" applyFont="1" applyFill="1" applyBorder="1" applyAlignment="1" applyProtection="1"/>
    <xf numFmtId="0" fontId="38" fillId="13" borderId="142" xfId="7" applyFont="1" applyFill="1" applyBorder="1" applyAlignment="1" applyProtection="1">
      <alignment horizontal="left"/>
    </xf>
    <xf numFmtId="0" fontId="32" fillId="15" borderId="0" xfId="7" applyNumberFormat="1" applyFont="1" applyFill="1" applyBorder="1" applyProtection="1"/>
    <xf numFmtId="0" fontId="228" fillId="31" borderId="0" xfId="7" quotePrefix="1" applyFont="1" applyFill="1" applyAlignment="1" applyProtection="1">
      <alignment horizontal="center"/>
    </xf>
    <xf numFmtId="3" fontId="166" fillId="22" borderId="14" xfId="4" applyNumberFormat="1" applyFont="1" applyFill="1" applyBorder="1" applyAlignment="1" applyProtection="1">
      <alignment vertical="center"/>
    </xf>
    <xf numFmtId="3" fontId="172" fillId="26" borderId="14" xfId="4" applyNumberFormat="1" applyFont="1" applyFill="1" applyBorder="1" applyAlignment="1" applyProtection="1">
      <alignment vertical="center"/>
    </xf>
    <xf numFmtId="3" fontId="172" fillId="26" borderId="30" xfId="4" applyNumberFormat="1" applyFont="1" applyFill="1" applyBorder="1" applyAlignment="1" applyProtection="1">
      <alignment vertical="center"/>
    </xf>
    <xf numFmtId="0" fontId="84" fillId="15" borderId="0" xfId="7" applyNumberFormat="1" applyFont="1" applyFill="1" applyBorder="1" applyProtection="1"/>
    <xf numFmtId="0" fontId="154" fillId="15" borderId="0" xfId="4" quotePrefix="1" applyFont="1" applyFill="1" applyBorder="1" applyAlignment="1" applyProtection="1"/>
    <xf numFmtId="0" fontId="229" fillId="15" borderId="0" xfId="7" applyFont="1" applyFill="1" applyBorder="1" applyAlignment="1" applyProtection="1">
      <alignment horizontal="right"/>
    </xf>
    <xf numFmtId="0" fontId="230" fillId="15" borderId="0" xfId="10" applyFont="1" applyFill="1" applyBorder="1" applyAlignment="1" applyProtection="1">
      <alignment horizontal="right"/>
    </xf>
    <xf numFmtId="0" fontId="6" fillId="15" borderId="0" xfId="10" applyFont="1" applyFill="1" applyBorder="1" applyAlignment="1" applyProtection="1">
      <alignment horizontal="right"/>
    </xf>
    <xf numFmtId="0" fontId="231" fillId="15" borderId="0" xfId="10" applyFont="1" applyFill="1" applyBorder="1" applyAlignment="1" applyProtection="1">
      <alignment horizontal="center"/>
    </xf>
    <xf numFmtId="175" fontId="159" fillId="15" borderId="0" xfId="17" applyNumberFormat="1" applyFont="1" applyFill="1" applyBorder="1" applyAlignment="1" applyProtection="1"/>
    <xf numFmtId="38" fontId="159" fillId="15" borderId="0" xfId="17" applyNumberFormat="1" applyFont="1" applyFill="1" applyBorder="1" applyProtection="1"/>
    <xf numFmtId="0" fontId="229" fillId="15" borderId="0" xfId="7" quotePrefix="1" applyFont="1" applyFill="1" applyBorder="1" applyAlignment="1" applyProtection="1">
      <alignment horizontal="left"/>
    </xf>
    <xf numFmtId="0" fontId="232" fillId="15" borderId="0" xfId="7" applyFont="1" applyFill="1" applyBorder="1" applyAlignment="1" applyProtection="1"/>
    <xf numFmtId="179" fontId="233" fillId="39" borderId="26" xfId="7" quotePrefix="1" applyNumberFormat="1" applyFont="1" applyFill="1" applyBorder="1" applyAlignment="1" applyProtection="1">
      <alignment horizontal="center" vertical="center" wrapText="1"/>
    </xf>
    <xf numFmtId="182" fontId="32" fillId="13" borderId="44" xfId="7" applyNumberFormat="1" applyFont="1" applyFill="1" applyBorder="1" applyAlignment="1" applyProtection="1"/>
    <xf numFmtId="182" fontId="32" fillId="13" borderId="102" xfId="7" applyNumberFormat="1" applyFont="1" applyFill="1" applyBorder="1" applyAlignment="1" applyProtection="1"/>
    <xf numFmtId="182" fontId="84" fillId="15" borderId="0" xfId="7" applyNumberFormat="1" applyFont="1" applyFill="1" applyAlignment="1" applyProtection="1">
      <alignment horizontal="right"/>
    </xf>
    <xf numFmtId="182" fontId="38" fillId="13" borderId="164" xfId="7" applyNumberFormat="1" applyFont="1" applyFill="1" applyBorder="1" applyAlignment="1" applyProtection="1"/>
    <xf numFmtId="182" fontId="38" fillId="13" borderId="165" xfId="7" applyNumberFormat="1" applyFont="1" applyFill="1" applyBorder="1" applyAlignment="1" applyProtection="1"/>
    <xf numFmtId="182" fontId="38" fillId="13" borderId="166" xfId="7" applyNumberFormat="1" applyFont="1" applyFill="1" applyBorder="1" applyAlignment="1" applyProtection="1"/>
    <xf numFmtId="182" fontId="38" fillId="15" borderId="14" xfId="7" applyNumberFormat="1" applyFont="1" applyFill="1" applyBorder="1" applyAlignment="1" applyProtection="1"/>
    <xf numFmtId="182" fontId="32" fillId="15" borderId="14" xfId="7" applyNumberFormat="1" applyFont="1" applyFill="1" applyBorder="1" applyAlignment="1" applyProtection="1"/>
    <xf numFmtId="182" fontId="38" fillId="15" borderId="145" xfId="7" applyNumberFormat="1" applyFont="1" applyFill="1" applyBorder="1" applyAlignment="1" applyProtection="1"/>
    <xf numFmtId="182" fontId="38" fillId="13" borderId="44" xfId="7" applyNumberFormat="1" applyFont="1" applyFill="1" applyBorder="1" applyAlignment="1" applyProtection="1"/>
    <xf numFmtId="182" fontId="38" fillId="13" borderId="167" xfId="7" applyNumberFormat="1" applyFont="1" applyFill="1" applyBorder="1" applyAlignment="1" applyProtection="1"/>
    <xf numFmtId="182" fontId="38" fillId="13" borderId="41" xfId="7" applyNumberFormat="1" applyFont="1" applyFill="1" applyBorder="1" applyAlignment="1" applyProtection="1"/>
    <xf numFmtId="182" fontId="32" fillId="13" borderId="41" xfId="7" applyNumberFormat="1" applyFont="1" applyFill="1" applyBorder="1" applyAlignment="1" applyProtection="1"/>
    <xf numFmtId="182" fontId="38" fillId="13" borderId="149" xfId="7" applyNumberFormat="1" applyFont="1" applyFill="1" applyBorder="1" applyAlignment="1" applyProtection="1"/>
    <xf numFmtId="182" fontId="38" fillId="28" borderId="44" xfId="7" applyNumberFormat="1" applyFont="1" applyFill="1" applyBorder="1" applyAlignment="1" applyProtection="1"/>
    <xf numFmtId="182" fontId="32" fillId="28" borderId="44" xfId="7" applyNumberFormat="1" applyFont="1" applyFill="1" applyBorder="1" applyAlignment="1" applyProtection="1"/>
    <xf numFmtId="182" fontId="38" fillId="28" borderId="167" xfId="7" applyNumberFormat="1" applyFont="1" applyFill="1" applyBorder="1" applyAlignment="1" applyProtection="1"/>
    <xf numFmtId="182" fontId="38" fillId="28" borderId="102" xfId="7" applyNumberFormat="1" applyFont="1" applyFill="1" applyBorder="1" applyAlignment="1" applyProtection="1"/>
    <xf numFmtId="182" fontId="32" fillId="28" borderId="102" xfId="7" applyNumberFormat="1" applyFont="1" applyFill="1" applyBorder="1" applyAlignment="1" applyProtection="1"/>
    <xf numFmtId="182" fontId="38" fillId="28" borderId="164" xfId="7" applyNumberFormat="1" applyFont="1" applyFill="1" applyBorder="1" applyAlignment="1" applyProtection="1"/>
    <xf numFmtId="182" fontId="38" fillId="28" borderId="86" xfId="7" applyNumberFormat="1" applyFont="1" applyFill="1" applyBorder="1" applyAlignment="1" applyProtection="1"/>
    <xf numFmtId="182" fontId="32" fillId="28" borderId="86" xfId="7" applyNumberFormat="1" applyFont="1" applyFill="1" applyBorder="1" applyAlignment="1" applyProtection="1"/>
    <xf numFmtId="182" fontId="38" fillId="28" borderId="165" xfId="7" applyNumberFormat="1" applyFont="1" applyFill="1" applyBorder="1" applyAlignment="1" applyProtection="1"/>
    <xf numFmtId="182" fontId="38" fillId="28" borderId="87" xfId="7" applyNumberFormat="1" applyFont="1" applyFill="1" applyBorder="1" applyAlignment="1" applyProtection="1"/>
    <xf numFmtId="182" fontId="32" fillId="28" borderId="87" xfId="7" applyNumberFormat="1" applyFont="1" applyFill="1" applyBorder="1" applyAlignment="1" applyProtection="1"/>
    <xf numFmtId="182" fontId="38" fillId="28" borderId="166" xfId="7" applyNumberFormat="1" applyFont="1" applyFill="1" applyBorder="1" applyAlignment="1" applyProtection="1"/>
    <xf numFmtId="182" fontId="108" fillId="28" borderId="168" xfId="7" applyNumberFormat="1" applyFont="1" applyFill="1" applyBorder="1" applyAlignment="1" applyProtection="1"/>
    <xf numFmtId="182" fontId="108" fillId="28" borderId="165" xfId="7" applyNumberFormat="1" applyFont="1" applyFill="1" applyBorder="1" applyAlignment="1" applyProtection="1"/>
    <xf numFmtId="182" fontId="108" fillId="28" borderId="169" xfId="7" applyNumberFormat="1" applyFont="1" applyFill="1" applyBorder="1" applyAlignment="1" applyProtection="1"/>
    <xf numFmtId="182" fontId="38" fillId="13" borderId="102" xfId="7" applyNumberFormat="1" applyFont="1" applyFill="1" applyBorder="1" applyAlignment="1" applyProtection="1"/>
    <xf numFmtId="182" fontId="38" fillId="17" borderId="46" xfId="7" applyNumberFormat="1" applyFont="1" applyFill="1" applyBorder="1" applyAlignment="1" applyProtection="1"/>
    <xf numFmtId="182" fontId="32" fillId="17" borderId="46" xfId="7" applyNumberFormat="1" applyFont="1" applyFill="1" applyBorder="1" applyAlignment="1" applyProtection="1"/>
    <xf numFmtId="182" fontId="38" fillId="17" borderId="159" xfId="7" applyNumberFormat="1" applyFont="1" applyFill="1" applyBorder="1" applyAlignment="1" applyProtection="1"/>
    <xf numFmtId="182" fontId="38" fillId="19" borderId="14" xfId="7" applyNumberFormat="1" applyFont="1" applyFill="1" applyBorder="1" applyAlignment="1" applyProtection="1"/>
    <xf numFmtId="182" fontId="32" fillId="19" borderId="14" xfId="7" applyNumberFormat="1" applyFont="1" applyFill="1" applyBorder="1" applyAlignment="1" applyProtection="1"/>
    <xf numFmtId="182" fontId="38" fillId="19" borderId="145" xfId="7" applyNumberFormat="1" applyFont="1" applyFill="1" applyBorder="1" applyAlignment="1" applyProtection="1"/>
    <xf numFmtId="182" fontId="38" fillId="13" borderId="169" xfId="7" applyNumberFormat="1" applyFont="1" applyFill="1" applyBorder="1" applyAlignment="1" applyProtection="1"/>
    <xf numFmtId="182" fontId="38" fillId="13" borderId="87" xfId="7" applyNumberFormat="1" applyFont="1" applyFill="1" applyBorder="1" applyAlignment="1" applyProtection="1"/>
    <xf numFmtId="182" fontId="32" fillId="13" borderId="87" xfId="7" applyNumberFormat="1" applyFont="1" applyFill="1" applyBorder="1" applyAlignment="1" applyProtection="1"/>
    <xf numFmtId="182" fontId="38" fillId="20" borderId="46" xfId="7" applyNumberFormat="1" applyFont="1" applyFill="1" applyBorder="1" applyAlignment="1" applyProtection="1"/>
    <xf numFmtId="182" fontId="38" fillId="41" borderId="46" xfId="7" applyNumberFormat="1" applyFont="1" applyFill="1" applyBorder="1" applyAlignment="1" applyProtection="1"/>
    <xf numFmtId="182" fontId="32" fillId="20" borderId="46" xfId="7" applyNumberFormat="1" applyFont="1" applyFill="1" applyBorder="1" applyAlignment="1" applyProtection="1"/>
    <xf numFmtId="182" fontId="38" fillId="41" borderId="159" xfId="7" applyNumberFormat="1" applyFont="1" applyFill="1" applyBorder="1" applyAlignment="1" applyProtection="1"/>
    <xf numFmtId="182" fontId="38" fillId="22" borderId="46" xfId="7" applyNumberFormat="1" applyFont="1" applyFill="1" applyBorder="1" applyAlignment="1" applyProtection="1"/>
    <xf numFmtId="182" fontId="32" fillId="22" borderId="46" xfId="7" applyNumberFormat="1" applyFont="1" applyFill="1" applyBorder="1" applyAlignment="1" applyProtection="1"/>
    <xf numFmtId="182" fontId="38" fillId="22" borderId="159" xfId="7" applyNumberFormat="1" applyFont="1" applyFill="1" applyBorder="1" applyAlignment="1" applyProtection="1"/>
    <xf numFmtId="182" fontId="32" fillId="17" borderId="120" xfId="7" applyNumberFormat="1" applyFont="1" applyFill="1" applyBorder="1" applyAlignment="1" applyProtection="1"/>
    <xf numFmtId="182" fontId="38" fillId="17" borderId="120" xfId="7" applyNumberFormat="1" applyFont="1" applyFill="1" applyBorder="1" applyAlignment="1" applyProtection="1"/>
    <xf numFmtId="182" fontId="38" fillId="17" borderId="170" xfId="7" applyNumberFormat="1" applyFont="1" applyFill="1" applyBorder="1" applyAlignment="1" applyProtection="1"/>
    <xf numFmtId="182" fontId="32" fillId="15" borderId="0" xfId="7" quotePrefix="1" applyNumberFormat="1" applyFont="1" applyFill="1" applyBorder="1" applyAlignment="1" applyProtection="1">
      <alignment horizontal="right"/>
    </xf>
    <xf numFmtId="182" fontId="32" fillId="17" borderId="55" xfId="7" applyNumberFormat="1" applyFont="1" applyFill="1" applyBorder="1" applyAlignment="1" applyProtection="1"/>
    <xf numFmtId="182" fontId="38" fillId="17" borderId="55" xfId="7" applyNumberFormat="1" applyFont="1" applyFill="1" applyBorder="1" applyAlignment="1" applyProtection="1"/>
    <xf numFmtId="182" fontId="38" fillId="17" borderId="171" xfId="7" applyNumberFormat="1" applyFont="1" applyFill="1" applyBorder="1" applyAlignment="1" applyProtection="1"/>
    <xf numFmtId="182" fontId="32" fillId="41" borderId="46" xfId="7" applyNumberFormat="1" applyFont="1" applyFill="1" applyBorder="1" applyAlignment="1" applyProtection="1"/>
    <xf numFmtId="182" fontId="32" fillId="42" borderId="87" xfId="7" applyNumberFormat="1" applyFont="1" applyFill="1" applyBorder="1" applyAlignment="1" applyProtection="1"/>
    <xf numFmtId="182" fontId="38" fillId="42" borderId="87" xfId="7" applyNumberFormat="1" applyFont="1" applyFill="1" applyBorder="1" applyAlignment="1" applyProtection="1"/>
    <xf numFmtId="182" fontId="38" fillId="42" borderId="166" xfId="7" applyNumberFormat="1" applyFont="1" applyFill="1" applyBorder="1" applyAlignment="1" applyProtection="1"/>
    <xf numFmtId="182" fontId="32" fillId="13" borderId="55" xfId="7" applyNumberFormat="1" applyFont="1" applyFill="1" applyBorder="1" applyAlignment="1" applyProtection="1"/>
    <xf numFmtId="182" fontId="38" fillId="13" borderId="55" xfId="7" applyNumberFormat="1" applyFont="1" applyFill="1" applyBorder="1" applyAlignment="1" applyProtection="1"/>
    <xf numFmtId="0" fontId="32" fillId="15" borderId="0" xfId="7" applyFont="1" applyFill="1" applyBorder="1" applyAlignment="1" applyProtection="1">
      <alignment horizontal="center"/>
    </xf>
    <xf numFmtId="0" fontId="36" fillId="16" borderId="0" xfId="7" applyFont="1" applyFill="1" applyAlignment="1" applyProtection="1">
      <alignment horizontal="center"/>
    </xf>
    <xf numFmtId="176" fontId="114" fillId="8" borderId="152" xfId="7" applyNumberFormat="1" applyFont="1" applyFill="1" applyBorder="1" applyAlignment="1" applyProtection="1">
      <alignment horizontal="center"/>
    </xf>
    <xf numFmtId="176" fontId="113" fillId="8" borderId="153" xfId="7" applyNumberFormat="1" applyFont="1" applyFill="1" applyBorder="1" applyAlignment="1" applyProtection="1">
      <alignment horizontal="center"/>
    </xf>
    <xf numFmtId="0" fontId="12" fillId="13" borderId="137" xfId="7" applyNumberFormat="1" applyFont="1" applyFill="1" applyBorder="1" applyAlignment="1" applyProtection="1">
      <alignment horizontal="center"/>
    </xf>
    <xf numFmtId="0" fontId="11" fillId="13" borderId="139" xfId="7" applyNumberFormat="1" applyFont="1" applyFill="1" applyBorder="1" applyAlignment="1" applyProtection="1">
      <alignment horizontal="center"/>
    </xf>
    <xf numFmtId="0" fontId="36" fillId="16" borderId="0" xfId="7" applyFont="1" applyFill="1" applyBorder="1" applyAlignment="1" applyProtection="1">
      <alignment horizontal="center"/>
    </xf>
    <xf numFmtId="176" fontId="114" fillId="8" borderId="156" xfId="7" applyNumberFormat="1" applyFont="1" applyFill="1" applyBorder="1" applyAlignment="1" applyProtection="1">
      <alignment horizontal="center"/>
    </xf>
    <xf numFmtId="176" fontId="113" fillId="8" borderId="157" xfId="7" applyNumberFormat="1" applyFont="1" applyFill="1" applyBorder="1" applyAlignment="1" applyProtection="1">
      <alignment horizontal="center"/>
    </xf>
    <xf numFmtId="0" fontId="12" fillId="13" borderId="128" xfId="7" applyNumberFormat="1" applyFont="1" applyFill="1" applyBorder="1" applyAlignment="1" applyProtection="1">
      <alignment horizontal="center"/>
    </xf>
    <xf numFmtId="0" fontId="11" fillId="13" borderId="130" xfId="7" applyNumberFormat="1" applyFont="1" applyFill="1" applyBorder="1" applyAlignment="1" applyProtection="1">
      <alignment horizontal="center"/>
    </xf>
    <xf numFmtId="176" fontId="12" fillId="13" borderId="137" xfId="7" applyNumberFormat="1" applyFont="1" applyFill="1" applyBorder="1" applyAlignment="1" applyProtection="1">
      <alignment horizontal="center"/>
    </xf>
    <xf numFmtId="176" fontId="11" fillId="13" borderId="139" xfId="7" applyNumberFormat="1" applyFont="1" applyFill="1" applyBorder="1" applyAlignment="1" applyProtection="1">
      <alignment horizontal="center"/>
    </xf>
    <xf numFmtId="176" fontId="12" fillId="13" borderId="128" xfId="7" applyNumberFormat="1" applyFont="1" applyFill="1" applyBorder="1" applyAlignment="1" applyProtection="1">
      <alignment horizontal="center"/>
    </xf>
    <xf numFmtId="176" fontId="11" fillId="13" borderId="130" xfId="7" applyNumberFormat="1" applyFont="1" applyFill="1" applyBorder="1" applyAlignment="1" applyProtection="1">
      <alignment horizontal="center"/>
    </xf>
    <xf numFmtId="0" fontId="11" fillId="13" borderId="0" xfId="4" applyFont="1" applyFill="1" applyAlignment="1">
      <alignment vertical="center"/>
    </xf>
    <xf numFmtId="0" fontId="176" fillId="15" borderId="36" xfId="4" applyFont="1" applyFill="1" applyBorder="1" applyAlignment="1">
      <alignment horizontal="center" vertical="center"/>
    </xf>
    <xf numFmtId="0" fontId="38" fillId="13" borderId="0" xfId="0" applyFont="1" applyFill="1" applyAlignment="1" applyProtection="1">
      <alignment horizontal="right"/>
    </xf>
    <xf numFmtId="166" fontId="179" fillId="43" borderId="36" xfId="4" applyNumberFormat="1" applyFont="1" applyFill="1" applyBorder="1" applyAlignment="1" applyProtection="1">
      <alignment horizontal="center" vertical="center"/>
    </xf>
    <xf numFmtId="0" fontId="85" fillId="13" borderId="11" xfId="7" quotePrefix="1" applyFont="1" applyFill="1" applyBorder="1" applyAlignment="1" applyProtection="1">
      <alignment horizontal="left"/>
    </xf>
    <xf numFmtId="0" fontId="85" fillId="13" borderId="12" xfId="7" quotePrefix="1" applyFont="1" applyFill="1" applyBorder="1" applyAlignment="1" applyProtection="1">
      <alignment horizontal="left"/>
    </xf>
    <xf numFmtId="0" fontId="85" fillId="13" borderId="48" xfId="7" quotePrefix="1" applyFont="1" applyFill="1" applyBorder="1" applyAlignment="1" applyProtection="1">
      <alignment horizontal="left"/>
    </xf>
    <xf numFmtId="0" fontId="32" fillId="13" borderId="114" xfId="7" applyFont="1" applyFill="1" applyBorder="1" applyAlignment="1" applyProtection="1">
      <alignment horizontal="center"/>
    </xf>
    <xf numFmtId="0" fontId="32" fillId="13" borderId="4" xfId="7" applyFont="1" applyFill="1" applyBorder="1" applyAlignment="1" applyProtection="1">
      <alignment horizontal="center"/>
    </xf>
    <xf numFmtId="0" fontId="32" fillId="13" borderId="89" xfId="7" applyFont="1" applyFill="1" applyBorder="1" applyAlignment="1" applyProtection="1">
      <alignment horizontal="center"/>
    </xf>
    <xf numFmtId="38" fontId="6" fillId="28" borderId="108" xfId="17" applyNumberFormat="1" applyFont="1" applyFill="1" applyBorder="1" applyAlignment="1" applyProtection="1">
      <alignment horizontal="center"/>
    </xf>
    <xf numFmtId="38" fontId="6" fillId="28" borderId="23" xfId="17" applyNumberFormat="1" applyFont="1" applyFill="1" applyBorder="1" applyAlignment="1" applyProtection="1">
      <alignment horizontal="center"/>
    </xf>
    <xf numFmtId="38" fontId="6" fillId="28" borderId="24" xfId="17" applyNumberFormat="1" applyFont="1" applyFill="1" applyBorder="1" applyAlignment="1" applyProtection="1">
      <alignment horizontal="center"/>
    </xf>
    <xf numFmtId="38" fontId="3" fillId="28" borderId="161" xfId="17" applyNumberFormat="1" applyFont="1" applyFill="1" applyBorder="1" applyAlignment="1" applyProtection="1">
      <alignment horizontal="center"/>
    </xf>
    <xf numFmtId="38" fontId="3" fillId="28" borderId="101" xfId="17" applyNumberFormat="1" applyFont="1" applyFill="1" applyBorder="1" applyAlignment="1" applyProtection="1">
      <alignment horizontal="center"/>
    </xf>
    <xf numFmtId="38" fontId="3" fillId="28" borderId="146" xfId="17" applyNumberFormat="1" applyFont="1" applyFill="1" applyBorder="1" applyAlignment="1" applyProtection="1">
      <alignment horizontal="center"/>
    </xf>
    <xf numFmtId="38" fontId="3" fillId="28" borderId="115" xfId="17" applyNumberFormat="1" applyFont="1" applyFill="1" applyBorder="1" applyAlignment="1" applyProtection="1">
      <alignment horizontal="center"/>
    </xf>
    <xf numFmtId="38" fontId="3" fillId="28" borderId="6" xfId="17" applyNumberFormat="1" applyFont="1" applyFill="1" applyBorder="1" applyAlignment="1" applyProtection="1">
      <alignment horizontal="center"/>
    </xf>
    <xf numFmtId="38" fontId="3" fillId="28" borderId="90" xfId="17" applyNumberFormat="1" applyFont="1" applyFill="1" applyBorder="1" applyAlignment="1" applyProtection="1">
      <alignment horizontal="center"/>
    </xf>
    <xf numFmtId="38" fontId="3" fillId="28" borderId="116" xfId="17" applyNumberFormat="1" applyFont="1" applyFill="1" applyBorder="1" applyAlignment="1" applyProtection="1">
      <alignment horizontal="center"/>
    </xf>
    <xf numFmtId="38" fontId="3" fillId="28" borderId="18" xfId="17" applyNumberFormat="1" applyFont="1" applyFill="1" applyBorder="1" applyAlignment="1" applyProtection="1">
      <alignment horizontal="center"/>
    </xf>
    <xf numFmtId="38" fontId="3" fillId="28" borderId="91" xfId="17" applyNumberFormat="1" applyFont="1" applyFill="1" applyBorder="1" applyAlignment="1" applyProtection="1">
      <alignment horizontal="center"/>
    </xf>
    <xf numFmtId="0" fontId="32" fillId="13" borderId="11" xfId="7" applyFont="1" applyFill="1" applyBorder="1" applyAlignment="1" applyProtection="1">
      <alignment horizontal="center"/>
    </xf>
    <xf numFmtId="0" fontId="32" fillId="13" borderId="12" xfId="7" applyFont="1" applyFill="1" applyBorder="1" applyAlignment="1" applyProtection="1">
      <alignment horizontal="center"/>
    </xf>
    <xf numFmtId="0" fontId="32" fillId="13" borderId="48" xfId="7" applyFont="1" applyFill="1" applyBorder="1" applyAlignment="1" applyProtection="1">
      <alignment horizontal="center"/>
    </xf>
    <xf numFmtId="0" fontId="32" fillId="13" borderId="108" xfId="7" applyFont="1" applyFill="1" applyBorder="1" applyAlignment="1" applyProtection="1">
      <alignment horizontal="center"/>
    </xf>
    <xf numFmtId="0" fontId="32" fillId="13" borderId="23" xfId="7" applyFont="1" applyFill="1" applyBorder="1" applyAlignment="1" applyProtection="1">
      <alignment horizontal="center"/>
    </xf>
    <xf numFmtId="0" fontId="32" fillId="13" borderId="24"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6" fillId="13" borderId="108" xfId="17" applyNumberFormat="1" applyFont="1" applyFill="1" applyBorder="1" applyAlignment="1" applyProtection="1">
      <alignment horizontal="center"/>
    </xf>
    <xf numFmtId="38" fontId="6" fillId="13" borderId="23" xfId="17" applyNumberFormat="1" applyFont="1" applyFill="1" applyBorder="1" applyAlignment="1" applyProtection="1">
      <alignment horizontal="center"/>
    </xf>
    <xf numFmtId="38" fontId="6" fillId="13" borderId="24" xfId="17" applyNumberFormat="1" applyFont="1" applyFill="1" applyBorder="1" applyAlignment="1" applyProtection="1">
      <alignment horizontal="center"/>
    </xf>
    <xf numFmtId="3" fontId="88" fillId="13" borderId="116" xfId="7" applyNumberFormat="1" applyFont="1" applyFill="1" applyBorder="1" applyAlignment="1" applyProtection="1">
      <alignment horizontal="center"/>
    </xf>
    <xf numFmtId="3" fontId="88" fillId="13" borderId="18" xfId="7" applyNumberFormat="1" applyFont="1" applyFill="1" applyBorder="1" applyAlignment="1" applyProtection="1">
      <alignment horizontal="center"/>
    </xf>
    <xf numFmtId="3" fontId="88" fillId="13" borderId="91" xfId="7" applyNumberFormat="1" applyFont="1" applyFill="1" applyBorder="1" applyAlignment="1" applyProtection="1">
      <alignment horizontal="center"/>
    </xf>
    <xf numFmtId="38" fontId="101" fillId="13" borderId="2" xfId="17" applyNumberFormat="1" applyFont="1" applyFill="1" applyBorder="1" applyAlignment="1" applyProtection="1">
      <alignment horizontal="left"/>
    </xf>
    <xf numFmtId="38" fontId="101" fillId="13" borderId="0" xfId="17" applyNumberFormat="1" applyFont="1" applyFill="1" applyBorder="1" applyAlignment="1" applyProtection="1">
      <alignment horizontal="left"/>
    </xf>
    <xf numFmtId="38" fontId="101" fillId="13" borderId="25" xfId="17" applyNumberFormat="1" applyFont="1" applyFill="1" applyBorder="1" applyAlignment="1" applyProtection="1">
      <alignment horizontal="left"/>
    </xf>
    <xf numFmtId="38" fontId="6" fillId="13" borderId="161" xfId="17" applyNumberFormat="1" applyFont="1" applyFill="1" applyBorder="1" applyAlignment="1" applyProtection="1">
      <alignment horizontal="left"/>
    </xf>
    <xf numFmtId="38" fontId="6" fillId="13" borderId="101" xfId="17" applyNumberFormat="1" applyFont="1" applyFill="1" applyBorder="1" applyAlignment="1" applyProtection="1">
      <alignment horizontal="left"/>
    </xf>
    <xf numFmtId="38" fontId="6" fillId="13" borderId="146" xfId="17" applyNumberFormat="1" applyFont="1" applyFill="1" applyBorder="1" applyAlignment="1" applyProtection="1">
      <alignment horizontal="left"/>
    </xf>
    <xf numFmtId="38" fontId="6" fillId="13" borderId="2" xfId="17" applyNumberFormat="1" applyFont="1" applyFill="1" applyBorder="1" applyAlignment="1" applyProtection="1">
      <alignment horizontal="left"/>
    </xf>
    <xf numFmtId="38" fontId="6" fillId="13" borderId="0" xfId="17" applyNumberFormat="1" applyFont="1" applyFill="1" applyBorder="1" applyAlignment="1" applyProtection="1">
      <alignment horizontal="left"/>
    </xf>
    <xf numFmtId="38" fontId="6" fillId="13" borderId="25" xfId="17" applyNumberFormat="1" applyFont="1" applyFill="1" applyBorder="1" applyAlignment="1" applyProtection="1">
      <alignment horizontal="left"/>
    </xf>
    <xf numFmtId="0" fontId="32" fillId="19" borderId="36" xfId="0" applyFont="1" applyFill="1" applyBorder="1" applyAlignment="1" applyProtection="1">
      <alignment horizontal="center" vertical="center"/>
    </xf>
    <xf numFmtId="183" fontId="11" fillId="19" borderId="36" xfId="4" applyNumberFormat="1"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3" fontId="221" fillId="13" borderId="36" xfId="10" applyNumberFormat="1" applyFont="1" applyFill="1" applyBorder="1" applyAlignment="1" applyProtection="1">
      <alignment horizontal="center" vertical="center"/>
    </xf>
    <xf numFmtId="166" fontId="234" fillId="13" borderId="36" xfId="4" applyNumberFormat="1" applyFont="1" applyFill="1" applyBorder="1" applyAlignment="1" applyProtection="1">
      <alignment horizontal="center" vertical="center"/>
    </xf>
    <xf numFmtId="166" fontId="128" fillId="13" borderId="36" xfId="4" applyNumberFormat="1" applyFont="1" applyFill="1" applyBorder="1" applyAlignment="1" applyProtection="1">
      <alignment horizontal="center" vertical="center"/>
    </xf>
    <xf numFmtId="182" fontId="38" fillId="13" borderId="86" xfId="7" applyNumberFormat="1" applyFont="1" applyFill="1" applyBorder="1" applyAlignment="1" applyProtection="1"/>
    <xf numFmtId="182" fontId="32" fillId="13" borderId="86" xfId="7" applyNumberFormat="1" applyFont="1" applyFill="1" applyBorder="1" applyAlignment="1" applyProtection="1"/>
    <xf numFmtId="182" fontId="108" fillId="28" borderId="85" xfId="7" applyNumberFormat="1" applyFont="1" applyFill="1" applyBorder="1" applyAlignment="1" applyProtection="1"/>
    <xf numFmtId="182" fontId="39" fillId="28" borderId="85" xfId="7" applyNumberFormat="1" applyFont="1" applyFill="1" applyBorder="1" applyAlignment="1" applyProtection="1"/>
    <xf numFmtId="182" fontId="108" fillId="28" borderId="86" xfId="7" applyNumberFormat="1" applyFont="1" applyFill="1" applyBorder="1" applyAlignment="1" applyProtection="1"/>
    <xf numFmtId="182" fontId="39" fillId="28" borderId="86" xfId="7" applyNumberFormat="1" applyFont="1" applyFill="1" applyBorder="1" applyAlignment="1" applyProtection="1"/>
    <xf numFmtId="182" fontId="108" fillId="28" borderId="88" xfId="7" applyNumberFormat="1" applyFont="1" applyFill="1" applyBorder="1" applyAlignment="1" applyProtection="1"/>
    <xf numFmtId="182" fontId="39" fillId="28" borderId="88" xfId="7" applyNumberFormat="1" applyFont="1" applyFill="1" applyBorder="1" applyAlignment="1" applyProtection="1"/>
    <xf numFmtId="182" fontId="38" fillId="13" borderId="88" xfId="7" applyNumberFormat="1" applyFont="1" applyFill="1" applyBorder="1" applyAlignment="1" applyProtection="1"/>
    <xf numFmtId="182" fontId="32" fillId="13" borderId="88" xfId="7" applyNumberFormat="1" applyFont="1" applyFill="1" applyBorder="1" applyAlignment="1" applyProtection="1"/>
    <xf numFmtId="182" fontId="108" fillId="28" borderId="30" xfId="7" applyNumberFormat="1" applyFont="1" applyFill="1" applyBorder="1" applyAlignment="1" applyProtection="1"/>
    <xf numFmtId="182" fontId="39" fillId="28" borderId="30" xfId="7" applyNumberFormat="1" applyFont="1" applyFill="1" applyBorder="1" applyAlignment="1" applyProtection="1"/>
    <xf numFmtId="182" fontId="108" fillId="28" borderId="145" xfId="7" applyNumberFormat="1" applyFont="1" applyFill="1" applyBorder="1" applyAlignment="1" applyProtection="1"/>
    <xf numFmtId="178" fontId="156" fillId="13" borderId="36" xfId="7" applyNumberFormat="1" applyFont="1" applyFill="1" applyBorder="1" applyAlignment="1" applyProtection="1">
      <alignment horizontal="center"/>
    </xf>
    <xf numFmtId="3" fontId="84" fillId="13" borderId="0" xfId="0" applyNumberFormat="1" applyFont="1" applyFill="1" applyProtection="1"/>
    <xf numFmtId="3" fontId="84" fillId="13" borderId="101" xfId="0" applyNumberFormat="1" applyFont="1" applyFill="1" applyBorder="1" applyProtection="1"/>
    <xf numFmtId="0" fontId="3" fillId="13" borderId="0" xfId="4" applyFont="1" applyFill="1" applyAlignment="1" applyProtection="1">
      <alignment horizontal="right" vertical="center"/>
    </xf>
    <xf numFmtId="183" fontId="11" fillId="19" borderId="36" xfId="4" applyNumberFormat="1" applyFont="1" applyFill="1" applyBorder="1" applyAlignment="1" applyProtection="1">
      <alignment horizontal="center" vertical="center"/>
    </xf>
    <xf numFmtId="182" fontId="32" fillId="13" borderId="167" xfId="7" applyNumberFormat="1" applyFont="1" applyFill="1" applyBorder="1" applyAlignment="1" applyProtection="1"/>
    <xf numFmtId="182" fontId="38" fillId="15" borderId="0" xfId="7" applyNumberFormat="1" applyFont="1" applyFill="1" applyBorder="1" applyAlignment="1" applyProtection="1">
      <alignment horizontal="right"/>
    </xf>
    <xf numFmtId="182" fontId="32" fillId="13" borderId="149" xfId="7" applyNumberFormat="1" applyFont="1" applyFill="1" applyBorder="1" applyAlignment="1" applyProtection="1"/>
    <xf numFmtId="182" fontId="38" fillId="15" borderId="0" xfId="7" applyNumberFormat="1" applyFont="1" applyFill="1" applyBorder="1" applyAlignment="1" applyProtection="1"/>
    <xf numFmtId="182" fontId="38" fillId="13" borderId="171" xfId="7" applyNumberFormat="1" applyFont="1" applyFill="1" applyBorder="1" applyAlignment="1" applyProtection="1"/>
    <xf numFmtId="0" fontId="38" fillId="22" borderId="162" xfId="0" applyFont="1" applyFill="1" applyBorder="1" applyAlignment="1" applyProtection="1">
      <alignment horizontal="left"/>
    </xf>
    <xf numFmtId="14" fontId="50" fillId="15" borderId="36" xfId="9" applyNumberFormat="1" applyFont="1" applyFill="1" applyBorder="1" applyAlignment="1" applyProtection="1">
      <alignment horizontal="center" vertical="center"/>
    </xf>
    <xf numFmtId="49" fontId="187" fillId="17" borderId="36" xfId="4" applyNumberFormat="1" applyFont="1" applyFill="1" applyBorder="1" applyAlignment="1" applyProtection="1">
      <alignment horizontal="center" vertical="center"/>
    </xf>
    <xf numFmtId="49" fontId="187" fillId="15" borderId="36" xfId="4" applyNumberFormat="1" applyFont="1" applyFill="1" applyBorder="1" applyAlignment="1" applyProtection="1">
      <alignment horizontal="center" vertical="center"/>
      <protection locked="0"/>
    </xf>
    <xf numFmtId="0" fontId="187" fillId="17" borderId="36" xfId="4" applyNumberFormat="1" applyFont="1" applyFill="1" applyBorder="1" applyAlignment="1" applyProtection="1">
      <alignment horizontal="center" vertical="center"/>
    </xf>
    <xf numFmtId="0" fontId="11" fillId="44" borderId="0" xfId="4" applyFont="1" applyFill="1" applyAlignment="1">
      <alignment vertical="center"/>
    </xf>
    <xf numFmtId="49" fontId="154" fillId="13" borderId="36" xfId="4" applyNumberFormat="1" applyFont="1" applyFill="1" applyBorder="1" applyAlignment="1" applyProtection="1">
      <alignment horizontal="center" vertical="center"/>
    </xf>
    <xf numFmtId="49" fontId="217" fillId="0" borderId="36" xfId="4" applyNumberFormat="1" applyFont="1" applyFill="1" applyBorder="1" applyAlignment="1" applyProtection="1">
      <alignment horizontal="center" vertical="center"/>
      <protection hidden="1"/>
    </xf>
    <xf numFmtId="49" fontId="217" fillId="13" borderId="12" xfId="0" applyNumberFormat="1" applyFont="1" applyFill="1" applyBorder="1" applyAlignment="1" applyProtection="1">
      <alignment vertical="center" wrapText="1"/>
    </xf>
    <xf numFmtId="49" fontId="162" fillId="14" borderId="13" xfId="4" applyNumberFormat="1" applyFont="1" applyFill="1" applyBorder="1" applyAlignment="1" applyProtection="1">
      <alignment horizontal="center" vertical="center" wrapText="1"/>
    </xf>
    <xf numFmtId="3" fontId="38" fillId="20" borderId="72" xfId="0" applyNumberFormat="1" applyFont="1" applyFill="1" applyBorder="1" applyAlignment="1" applyProtection="1"/>
    <xf numFmtId="3" fontId="38" fillId="20" borderId="73" xfId="0" applyNumberFormat="1" applyFont="1" applyFill="1" applyBorder="1" applyAlignment="1" applyProtection="1"/>
    <xf numFmtId="3" fontId="38" fillId="20" borderId="74" xfId="0" applyNumberFormat="1" applyFont="1" applyFill="1" applyBorder="1" applyAlignment="1" applyProtection="1"/>
    <xf numFmtId="0" fontId="32" fillId="13" borderId="172" xfId="0" quotePrefix="1" applyFont="1" applyFill="1" applyBorder="1" applyAlignment="1" applyProtection="1">
      <alignment horizontal="left"/>
    </xf>
    <xf numFmtId="0" fontId="32" fillId="13" borderId="172" xfId="0" applyFont="1" applyFill="1" applyBorder="1" applyAlignment="1" applyProtection="1">
      <alignment horizontal="left"/>
    </xf>
    <xf numFmtId="3" fontId="32" fillId="13" borderId="172" xfId="0" applyNumberFormat="1" applyFont="1" applyFill="1" applyBorder="1" applyAlignment="1" applyProtection="1"/>
    <xf numFmtId="3" fontId="32" fillId="13" borderId="173" xfId="0" applyNumberFormat="1" applyFont="1" applyFill="1" applyBorder="1" applyAlignment="1" applyProtection="1"/>
    <xf numFmtId="3" fontId="32" fillId="13" borderId="174" xfId="0" applyNumberFormat="1" applyFont="1" applyFill="1" applyBorder="1" applyAlignment="1" applyProtection="1"/>
    <xf numFmtId="3" fontId="32" fillId="13" borderId="175" xfId="0" applyNumberFormat="1" applyFont="1" applyFill="1" applyBorder="1" applyAlignment="1" applyProtection="1"/>
    <xf numFmtId="0" fontId="32" fillId="19" borderId="176" xfId="0" applyFont="1" applyFill="1" applyBorder="1" applyAlignment="1" applyProtection="1">
      <alignment horizontal="left"/>
    </xf>
    <xf numFmtId="0" fontId="32" fillId="13" borderId="177" xfId="0" applyFont="1" applyFill="1" applyBorder="1" applyAlignment="1" applyProtection="1">
      <alignment horizontal="left"/>
    </xf>
    <xf numFmtId="3" fontId="170" fillId="19" borderId="177" xfId="4" applyNumberFormat="1" applyFont="1" applyFill="1" applyBorder="1" applyAlignment="1" applyProtection="1">
      <alignment horizontal="right" vertical="center"/>
    </xf>
    <xf numFmtId="3" fontId="170" fillId="19" borderId="178" xfId="4" applyNumberFormat="1" applyFont="1" applyFill="1" applyBorder="1" applyAlignment="1" applyProtection="1">
      <alignment horizontal="right" vertical="center"/>
    </xf>
    <xf numFmtId="0" fontId="32" fillId="19" borderId="77" xfId="0" applyFont="1" applyFill="1" applyBorder="1" applyAlignment="1" applyProtection="1">
      <alignment horizontal="left"/>
    </xf>
    <xf numFmtId="0" fontId="32" fillId="13" borderId="21" xfId="0" applyFont="1" applyFill="1" applyBorder="1" applyAlignment="1" applyProtection="1">
      <alignment horizontal="left"/>
    </xf>
    <xf numFmtId="3" fontId="170" fillId="19" borderId="21" xfId="4" applyNumberFormat="1" applyFont="1" applyFill="1" applyBorder="1" applyAlignment="1" applyProtection="1">
      <alignment horizontal="right" vertical="center"/>
    </xf>
    <xf numFmtId="3" fontId="170" fillId="19" borderId="78" xfId="4" applyNumberFormat="1" applyFont="1" applyFill="1" applyBorder="1" applyAlignment="1" applyProtection="1">
      <alignment horizontal="right" vertical="center"/>
    </xf>
    <xf numFmtId="0" fontId="32" fillId="19" borderId="79" xfId="0" applyFont="1" applyFill="1" applyBorder="1" applyAlignment="1" applyProtection="1">
      <alignment horizontal="left"/>
    </xf>
    <xf numFmtId="0" fontId="32" fillId="13" borderId="80" xfId="0" applyFont="1" applyFill="1" applyBorder="1" applyAlignment="1" applyProtection="1">
      <alignment horizontal="left"/>
    </xf>
    <xf numFmtId="3" fontId="170" fillId="19" borderId="80" xfId="4" applyNumberFormat="1" applyFont="1" applyFill="1" applyBorder="1" applyAlignment="1" applyProtection="1">
      <alignment horizontal="right" vertical="center"/>
    </xf>
    <xf numFmtId="3" fontId="170" fillId="19" borderId="81" xfId="4" applyNumberFormat="1" applyFont="1" applyFill="1" applyBorder="1" applyAlignment="1" applyProtection="1">
      <alignment horizontal="right" vertical="center"/>
    </xf>
    <xf numFmtId="0" fontId="32" fillId="13" borderId="179" xfId="0" quotePrefix="1" applyFont="1" applyFill="1" applyBorder="1" applyAlignment="1" applyProtection="1">
      <alignment horizontal="left"/>
    </xf>
    <xf numFmtId="0" fontId="32" fillId="13" borderId="180" xfId="0" quotePrefix="1" applyFont="1" applyFill="1" applyBorder="1" applyAlignment="1" applyProtection="1">
      <alignment horizontal="left"/>
    </xf>
    <xf numFmtId="0" fontId="32" fillId="13" borderId="181" xfId="0" quotePrefix="1" applyFont="1" applyFill="1" applyBorder="1" applyAlignment="1" applyProtection="1">
      <alignment horizontal="left"/>
    </xf>
    <xf numFmtId="3" fontId="170" fillId="19" borderId="182" xfId="4" applyNumberFormat="1" applyFont="1" applyFill="1" applyBorder="1" applyAlignment="1" applyProtection="1">
      <alignment horizontal="right" vertical="center"/>
    </xf>
    <xf numFmtId="3" fontId="170" fillId="19" borderId="183" xfId="4" applyNumberFormat="1" applyFont="1" applyFill="1" applyBorder="1" applyAlignment="1" applyProtection="1">
      <alignment horizontal="right" vertical="center"/>
    </xf>
    <xf numFmtId="3" fontId="170" fillId="19" borderId="184" xfId="4" applyNumberFormat="1" applyFont="1" applyFill="1" applyBorder="1" applyAlignment="1" applyProtection="1">
      <alignment horizontal="right" vertical="center"/>
    </xf>
    <xf numFmtId="3" fontId="170" fillId="19" borderId="185" xfId="4" applyNumberFormat="1" applyFont="1" applyFill="1" applyBorder="1" applyAlignment="1" applyProtection="1">
      <alignment horizontal="right" vertical="center"/>
    </xf>
    <xf numFmtId="3" fontId="170" fillId="19" borderId="96" xfId="4" applyNumberFormat="1" applyFont="1" applyFill="1" applyBorder="1" applyAlignment="1" applyProtection="1">
      <alignment horizontal="right" vertical="center"/>
    </xf>
    <xf numFmtId="3" fontId="170" fillId="19" borderId="98" xfId="4" applyNumberFormat="1" applyFont="1" applyFill="1" applyBorder="1" applyAlignment="1" applyProtection="1">
      <alignment horizontal="right" vertical="center"/>
    </xf>
    <xf numFmtId="0" fontId="32" fillId="13" borderId="141" xfId="0" applyFont="1" applyFill="1" applyBorder="1" applyAlignment="1" applyProtection="1">
      <alignment horizontal="left"/>
    </xf>
    <xf numFmtId="0" fontId="184" fillId="13" borderId="0" xfId="8" applyFont="1" applyFill="1" applyBorder="1" applyProtection="1"/>
    <xf numFmtId="0" fontId="85" fillId="17" borderId="125" xfId="4" applyFont="1" applyFill="1" applyBorder="1" applyAlignment="1" applyProtection="1">
      <alignment horizontal="center" vertical="center"/>
    </xf>
    <xf numFmtId="0" fontId="85" fillId="17" borderId="20" xfId="4" applyFont="1" applyFill="1" applyBorder="1" applyAlignment="1" applyProtection="1">
      <alignment horizontal="center" vertical="center"/>
    </xf>
    <xf numFmtId="0" fontId="11" fillId="13" borderId="70" xfId="4" applyFont="1" applyFill="1" applyBorder="1" applyAlignment="1" applyProtection="1">
      <alignment horizontal="center"/>
    </xf>
    <xf numFmtId="0" fontId="162" fillId="33" borderId="106" xfId="4" applyFont="1" applyFill="1" applyBorder="1" applyAlignment="1" applyProtection="1">
      <alignment horizontal="center" vertical="center"/>
    </xf>
    <xf numFmtId="3" fontId="11" fillId="13" borderId="58" xfId="4" applyNumberFormat="1" applyFont="1" applyFill="1" applyBorder="1" applyAlignment="1" applyProtection="1">
      <alignment horizontal="right" vertical="center"/>
    </xf>
    <xf numFmtId="3" fontId="11" fillId="13" borderId="71" xfId="4" applyNumberFormat="1" applyFont="1" applyFill="1" applyBorder="1" applyAlignment="1" applyProtection="1">
      <alignment horizontal="right" vertical="center"/>
    </xf>
    <xf numFmtId="3" fontId="162" fillId="33" borderId="127" xfId="4" applyNumberFormat="1" applyFont="1" applyFill="1" applyBorder="1" applyAlignment="1" applyProtection="1">
      <alignment horizontal="center" vertical="center"/>
    </xf>
    <xf numFmtId="3" fontId="162" fillId="33" borderId="107" xfId="4" applyNumberFormat="1" applyFont="1" applyFill="1" applyBorder="1" applyAlignment="1" applyProtection="1">
      <alignment horizontal="center" vertical="center"/>
    </xf>
    <xf numFmtId="0" fontId="12" fillId="13" borderId="36" xfId="4" applyFont="1" applyFill="1" applyBorder="1" applyAlignment="1" applyProtection="1">
      <alignment horizontal="center" vertical="top"/>
    </xf>
    <xf numFmtId="0" fontId="12" fillId="13" borderId="73" xfId="4" applyFont="1" applyFill="1" applyBorder="1" applyAlignment="1" applyProtection="1">
      <alignment horizontal="center" vertical="top"/>
    </xf>
    <xf numFmtId="0" fontId="12" fillId="13" borderId="36" xfId="4" applyFont="1" applyFill="1" applyBorder="1" applyAlignment="1" applyProtection="1">
      <alignment horizontal="left" vertical="top" wrapText="1" indent="1"/>
    </xf>
    <xf numFmtId="0" fontId="12" fillId="13" borderId="73" xfId="4" applyFont="1" applyFill="1" applyBorder="1" applyAlignment="1" applyProtection="1">
      <alignment horizontal="left" vertical="top" wrapText="1" indent="1"/>
    </xf>
    <xf numFmtId="0" fontId="162" fillId="33" borderId="127" xfId="4" applyFont="1" applyFill="1" applyBorder="1" applyAlignment="1" applyProtection="1">
      <alignment horizontal="center" vertical="center"/>
    </xf>
    <xf numFmtId="0" fontId="162" fillId="33" borderId="127" xfId="4" applyFont="1" applyFill="1" applyBorder="1" applyAlignment="1" applyProtection="1">
      <alignment horizontal="center" vertical="center" wrapText="1"/>
    </xf>
    <xf numFmtId="38" fontId="3" fillId="28" borderId="12" xfId="17" applyNumberFormat="1" applyFont="1" applyFill="1" applyBorder="1" applyAlignment="1" applyProtection="1"/>
    <xf numFmtId="38" fontId="3" fillId="28" borderId="48" xfId="17" applyNumberFormat="1" applyFont="1" applyFill="1" applyBorder="1" applyAlignment="1" applyProtection="1"/>
    <xf numFmtId="182" fontId="39" fillId="28" borderId="14" xfId="7" applyNumberFormat="1" applyFont="1" applyFill="1" applyBorder="1" applyAlignment="1" applyProtection="1"/>
    <xf numFmtId="182" fontId="108" fillId="28" borderId="14" xfId="7" applyNumberFormat="1" applyFont="1" applyFill="1" applyBorder="1" applyAlignment="1" applyProtection="1"/>
    <xf numFmtId="182" fontId="38" fillId="28" borderId="145" xfId="7" applyNumberFormat="1" applyFont="1" applyFill="1" applyBorder="1" applyAlignment="1" applyProtection="1"/>
    <xf numFmtId="38" fontId="235" fillId="28" borderId="11" xfId="17" applyNumberFormat="1" applyFont="1" applyFill="1" applyBorder="1" applyAlignment="1" applyProtection="1"/>
    <xf numFmtId="168" fontId="236" fillId="13" borderId="2" xfId="12" quotePrefix="1" applyNumberFormat="1" applyFont="1" applyFill="1" applyBorder="1" applyAlignment="1">
      <alignment horizontal="center" vertical="center" wrapText="1"/>
    </xf>
    <xf numFmtId="0" fontId="214" fillId="15" borderId="36" xfId="4" applyNumberFormat="1" applyFont="1" applyFill="1" applyBorder="1" applyAlignment="1" applyProtection="1">
      <alignment horizontal="center" vertical="center"/>
    </xf>
    <xf numFmtId="0" fontId="236" fillId="13" borderId="2" xfId="12" quotePrefix="1" applyNumberFormat="1" applyFont="1" applyFill="1" applyBorder="1" applyAlignment="1">
      <alignment horizontal="center" vertical="center" wrapText="1"/>
    </xf>
    <xf numFmtId="0" fontId="237" fillId="16" borderId="0" xfId="4" applyFont="1" applyFill="1" applyAlignment="1">
      <alignment vertical="center"/>
    </xf>
    <xf numFmtId="0" fontId="238" fillId="16" borderId="0" xfId="4" applyFont="1" applyFill="1" applyAlignment="1">
      <alignment vertical="center"/>
    </xf>
    <xf numFmtId="0" fontId="237" fillId="16" borderId="0" xfId="12" applyFont="1" applyFill="1" applyBorder="1"/>
    <xf numFmtId="165" fontId="237" fillId="16" borderId="0" xfId="12" applyNumberFormat="1" applyFont="1" applyFill="1"/>
    <xf numFmtId="0" fontId="237" fillId="16" borderId="0" xfId="4" applyFont="1" applyFill="1" applyBorder="1" applyAlignment="1">
      <alignment vertical="center"/>
    </xf>
    <xf numFmtId="0" fontId="237" fillId="16" borderId="0" xfId="4" applyFont="1" applyFill="1"/>
    <xf numFmtId="0" fontId="237" fillId="16" borderId="0" xfId="12" applyFont="1" applyFill="1"/>
    <xf numFmtId="165" fontId="237" fillId="16" borderId="0" xfId="12" applyNumberFormat="1" applyFont="1" applyFill="1" applyBorder="1"/>
    <xf numFmtId="165" fontId="238" fillId="16" borderId="0" xfId="12" applyNumberFormat="1" applyFont="1" applyFill="1" applyBorder="1"/>
    <xf numFmtId="0" fontId="237" fillId="0" borderId="0" xfId="4" quotePrefix="1" applyFont="1" applyAlignment="1">
      <alignment vertical="center"/>
    </xf>
    <xf numFmtId="0" fontId="8" fillId="0" borderId="0" xfId="13" quotePrefix="1" applyFont="1" applyFill="1" applyBorder="1" applyAlignment="1">
      <alignment horizontal="left"/>
    </xf>
    <xf numFmtId="169" fontId="51" fillId="0" borderId="0" xfId="4" applyNumberFormat="1" applyFont="1" applyFill="1" applyBorder="1" applyAlignment="1">
      <alignment horizontal="center"/>
    </xf>
    <xf numFmtId="169" fontId="152" fillId="0" borderId="0" xfId="6" applyNumberFormat="1" applyFill="1" applyBorder="1"/>
    <xf numFmtId="169" fontId="55" fillId="0" borderId="0" xfId="4" applyNumberFormat="1" applyFont="1" applyFill="1" applyBorder="1" applyAlignment="1">
      <alignment horizontal="center"/>
    </xf>
    <xf numFmtId="169" fontId="46" fillId="0" borderId="0" xfId="4" applyNumberFormat="1" applyFont="1" applyFill="1" applyBorder="1" applyAlignment="1">
      <alignment horizontal="center"/>
    </xf>
    <xf numFmtId="169" fontId="43" fillId="0" borderId="0" xfId="4" applyNumberFormat="1" applyFont="1" applyFill="1" applyBorder="1" applyAlignment="1">
      <alignment horizontal="center"/>
    </xf>
    <xf numFmtId="169" fontId="44" fillId="0" borderId="0" xfId="4" applyNumberFormat="1" applyFont="1" applyFill="1" applyBorder="1" applyAlignment="1">
      <alignment horizontal="center"/>
    </xf>
    <xf numFmtId="0" fontId="152" fillId="0" borderId="0" xfId="6" applyFill="1" applyBorder="1"/>
    <xf numFmtId="182" fontId="32" fillId="0" borderId="102" xfId="7" applyNumberFormat="1" applyFont="1" applyFill="1" applyBorder="1" applyAlignment="1" applyProtection="1"/>
    <xf numFmtId="182" fontId="38" fillId="0" borderId="102" xfId="7" applyNumberFormat="1" applyFont="1" applyFill="1" applyBorder="1" applyAlignment="1" applyProtection="1"/>
    <xf numFmtId="176" fontId="184" fillId="13" borderId="0" xfId="8" applyNumberFormat="1" applyFont="1" applyFill="1" applyBorder="1" applyAlignment="1" applyProtection="1">
      <alignment horizontal="right"/>
    </xf>
    <xf numFmtId="176" fontId="185" fillId="13" borderId="0" xfId="8" applyNumberFormat="1" applyFont="1" applyFill="1" applyBorder="1" applyAlignment="1" applyProtection="1">
      <alignment horizontal="right"/>
    </xf>
    <xf numFmtId="0" fontId="29" fillId="15" borderId="0" xfId="4" applyFont="1" applyFill="1" applyBorder="1"/>
    <xf numFmtId="0" fontId="28" fillId="15" borderId="0" xfId="4" applyFont="1" applyFill="1" applyBorder="1"/>
    <xf numFmtId="0" fontId="29" fillId="45" borderId="0" xfId="4" applyFont="1" applyFill="1" applyBorder="1"/>
    <xf numFmtId="0" fontId="28" fillId="45" borderId="0" xfId="4" applyFont="1" applyFill="1" applyBorder="1"/>
    <xf numFmtId="49" fontId="29" fillId="45" borderId="0" xfId="4" applyNumberFormat="1" applyFont="1" applyFill="1" applyBorder="1"/>
    <xf numFmtId="0" fontId="152" fillId="0" borderId="0" xfId="6" applyFill="1" applyBorder="1" applyAlignment="1"/>
    <xf numFmtId="0" fontId="40" fillId="0" borderId="0" xfId="4" applyFont="1" applyFill="1" applyBorder="1" applyAlignment="1">
      <alignment horizontal="center"/>
    </xf>
    <xf numFmtId="0" fontId="3" fillId="0" borderId="0" xfId="6" applyFont="1" applyFill="1" applyBorder="1" applyAlignment="1">
      <alignment horizontal="left" vertical="center" wrapText="1"/>
    </xf>
    <xf numFmtId="0" fontId="37" fillId="0" borderId="0" xfId="0" quotePrefix="1" applyFont="1" applyFill="1" applyBorder="1" applyAlignment="1" applyProtection="1">
      <alignment horizontal="left"/>
    </xf>
    <xf numFmtId="0" fontId="5" fillId="0" borderId="0" xfId="6" applyFont="1" applyFill="1" applyBorder="1" applyAlignment="1">
      <alignment vertical="center" wrapText="1"/>
    </xf>
    <xf numFmtId="0" fontId="3" fillId="0" borderId="0" xfId="4" applyFont="1" applyFill="1" applyBorder="1" applyAlignment="1">
      <alignment horizontal="right" vertical="center"/>
    </xf>
    <xf numFmtId="171" fontId="41" fillId="0" borderId="0" xfId="15" quotePrefix="1" applyNumberFormat="1" applyFont="1" applyFill="1" applyBorder="1" applyAlignment="1">
      <alignment horizontal="right"/>
    </xf>
    <xf numFmtId="0" fontId="14" fillId="0" borderId="0" xfId="15" applyFont="1" applyFill="1" applyBorder="1"/>
    <xf numFmtId="171" fontId="152" fillId="0" borderId="0" xfId="6" applyNumberFormat="1" applyFill="1" applyBorder="1"/>
    <xf numFmtId="0" fontId="14" fillId="0" borderId="0" xfId="15" quotePrefix="1" applyFont="1" applyFill="1" applyBorder="1" applyAlignment="1">
      <alignment horizontal="left"/>
    </xf>
    <xf numFmtId="0" fontId="9" fillId="0" borderId="0" xfId="15" quotePrefix="1" applyFont="1" applyFill="1" applyBorder="1" applyAlignment="1">
      <alignment horizontal="left"/>
    </xf>
    <xf numFmtId="0" fontId="9" fillId="0" borderId="0" xfId="15" applyFont="1" applyFill="1" applyBorder="1"/>
    <xf numFmtId="0" fontId="20" fillId="0" borderId="0" xfId="15" applyFont="1" applyFill="1" applyBorder="1" applyAlignment="1">
      <alignment horizontal="left"/>
    </xf>
    <xf numFmtId="0" fontId="9" fillId="0" borderId="0" xfId="15" applyFont="1" applyFill="1" applyBorder="1" applyAlignment="1">
      <alignment horizontal="left"/>
    </xf>
    <xf numFmtId="0" fontId="15" fillId="0" borderId="0" xfId="15" applyFont="1" applyFill="1" applyBorder="1"/>
    <xf numFmtId="0" fontId="15" fillId="0" borderId="0" xfId="15" quotePrefix="1" applyFont="1" applyFill="1" applyBorder="1" applyAlignment="1">
      <alignment horizontal="left"/>
    </xf>
    <xf numFmtId="0" fontId="9" fillId="0" borderId="0" xfId="12" applyFont="1" applyFill="1" applyBorder="1" applyAlignment="1">
      <alignment horizontal="left"/>
    </xf>
    <xf numFmtId="0" fontId="20" fillId="0" borderId="0" xfId="12" applyFont="1" applyFill="1" applyBorder="1" applyAlignment="1">
      <alignment horizontal="left"/>
    </xf>
    <xf numFmtId="0" fontId="20" fillId="0" borderId="0" xfId="15" quotePrefix="1" applyFont="1" applyFill="1" applyBorder="1" applyAlignment="1">
      <alignment horizontal="left"/>
    </xf>
    <xf numFmtId="0" fontId="15" fillId="0" borderId="0" xfId="15" applyFont="1" applyFill="1" applyBorder="1" applyAlignment="1">
      <alignment horizontal="left"/>
    </xf>
    <xf numFmtId="171" fontId="42" fillId="0" borderId="0" xfId="15" quotePrefix="1" applyNumberFormat="1" applyFont="1" applyFill="1" applyBorder="1" applyAlignment="1">
      <alignment horizontal="right"/>
    </xf>
    <xf numFmtId="0" fontId="20" fillId="0" borderId="0" xfId="15" applyFont="1" applyFill="1" applyBorder="1"/>
    <xf numFmtId="171" fontId="41" fillId="0" borderId="0" xfId="15" applyNumberFormat="1" applyFont="1" applyFill="1" applyBorder="1" applyAlignment="1">
      <alignment horizontal="right"/>
    </xf>
    <xf numFmtId="0" fontId="14" fillId="0" borderId="0" xfId="15" applyFont="1" applyFill="1" applyBorder="1" applyAlignment="1">
      <alignment horizontal="left"/>
    </xf>
    <xf numFmtId="0" fontId="152" fillId="46" borderId="0" xfId="6" applyFill="1" applyBorder="1"/>
    <xf numFmtId="0" fontId="152" fillId="46" borderId="0" xfId="6" applyFill="1" applyBorder="1" applyAlignment="1"/>
    <xf numFmtId="0" fontId="29" fillId="45" borderId="0" xfId="4" applyNumberFormat="1" applyFont="1" applyFill="1" applyBorder="1" applyProtection="1">
      <protection locked="0"/>
    </xf>
    <xf numFmtId="49" fontId="0" fillId="47" borderId="0" xfId="0" applyNumberFormat="1" applyFont="1" applyFill="1" applyBorder="1"/>
    <xf numFmtId="49" fontId="0" fillId="48" borderId="0" xfId="0" applyNumberFormat="1" applyFont="1" applyFill="1" applyBorder="1"/>
    <xf numFmtId="49" fontId="0" fillId="49" borderId="0" xfId="0" applyNumberFormat="1" applyFont="1" applyFill="1" applyBorder="1"/>
    <xf numFmtId="49" fontId="29" fillId="45" borderId="0" xfId="4" applyNumberFormat="1" applyFont="1" applyFill="1" applyBorder="1" applyProtection="1">
      <protection locked="0"/>
    </xf>
    <xf numFmtId="49" fontId="239" fillId="0" borderId="0" xfId="4" quotePrefix="1" applyNumberFormat="1" applyFont="1" applyFill="1" applyBorder="1" applyAlignment="1">
      <alignment horizontal="center"/>
    </xf>
    <xf numFmtId="0" fontId="3" fillId="0" borderId="0" xfId="4" applyFont="1" applyFill="1" applyBorder="1"/>
    <xf numFmtId="0" fontId="3" fillId="0" borderId="0" xfId="4" quotePrefix="1" applyFont="1" applyFill="1" applyBorder="1" applyAlignment="1">
      <alignment horizontal="left"/>
    </xf>
    <xf numFmtId="49" fontId="240" fillId="0" borderId="0" xfId="4" quotePrefix="1" applyNumberFormat="1" applyFont="1" applyFill="1" applyBorder="1" applyAlignment="1">
      <alignment horizontal="center" vertical="center"/>
    </xf>
    <xf numFmtId="0" fontId="16" fillId="0" borderId="0" xfId="4" applyFont="1" applyFill="1" applyBorder="1" applyAlignment="1">
      <alignment wrapText="1"/>
    </xf>
    <xf numFmtId="49" fontId="240" fillId="0" borderId="0" xfId="4" quotePrefix="1" applyNumberFormat="1" applyFont="1" applyFill="1" applyBorder="1" applyAlignment="1">
      <alignment horizontal="center"/>
    </xf>
    <xf numFmtId="0" fontId="16" fillId="0" borderId="0" xfId="4" applyFont="1" applyFill="1" applyBorder="1"/>
    <xf numFmtId="49" fontId="241" fillId="0" borderId="0" xfId="4" quotePrefix="1" applyNumberFormat="1" applyFont="1" applyFill="1" applyBorder="1" applyAlignment="1">
      <alignment horizontal="center"/>
    </xf>
    <xf numFmtId="0" fontId="45" fillId="0" borderId="0" xfId="4" applyFont="1" applyFill="1" applyBorder="1"/>
    <xf numFmtId="173" fontId="8" fillId="0" borderId="0" xfId="13" quotePrefix="1" applyNumberFormat="1" applyFont="1" applyFill="1" applyBorder="1" applyAlignment="1">
      <alignment horizontal="left"/>
    </xf>
    <xf numFmtId="0" fontId="78" fillId="0" borderId="0" xfId="13" applyFont="1" applyFill="1" applyBorder="1"/>
    <xf numFmtId="173" fontId="46" fillId="0" borderId="0" xfId="4" applyNumberFormat="1" applyFont="1" applyFill="1" applyBorder="1" applyAlignment="1">
      <alignment horizontal="center"/>
    </xf>
    <xf numFmtId="169" fontId="30" fillId="0" borderId="0" xfId="4" applyNumberFormat="1" applyFont="1" applyFill="1" applyBorder="1" applyAlignment="1">
      <alignment horizontal="left"/>
    </xf>
    <xf numFmtId="169" fontId="49" fillId="0" borderId="0" xfId="4" applyNumberFormat="1" applyFont="1" applyFill="1" applyBorder="1" applyAlignment="1">
      <alignment horizontal="left"/>
    </xf>
    <xf numFmtId="49" fontId="242" fillId="0" borderId="0" xfId="4" quotePrefix="1" applyNumberFormat="1" applyFont="1" applyFill="1" applyBorder="1" applyAlignment="1">
      <alignment horizontal="center"/>
    </xf>
    <xf numFmtId="0" fontId="52" fillId="0" borderId="0" xfId="4" applyFont="1" applyFill="1" applyBorder="1"/>
    <xf numFmtId="0" fontId="50" fillId="0" borderId="0" xfId="4" applyFont="1" applyFill="1" applyBorder="1"/>
    <xf numFmtId="0" fontId="52" fillId="0" borderId="0" xfId="4" applyFont="1" applyFill="1" applyBorder="1" applyAlignment="1">
      <alignment horizontal="left"/>
    </xf>
    <xf numFmtId="0" fontId="152" fillId="0" borderId="0" xfId="6" quotePrefix="1" applyFill="1" applyBorder="1"/>
    <xf numFmtId="0" fontId="52" fillId="0" borderId="0" xfId="4" applyFont="1" applyFill="1" applyBorder="1" applyAlignment="1">
      <alignment horizontal="left" wrapText="1"/>
    </xf>
    <xf numFmtId="0" fontId="3" fillId="0" borderId="0" xfId="11" applyFont="1" applyFill="1" applyBorder="1" applyAlignment="1"/>
    <xf numFmtId="49" fontId="243" fillId="0" borderId="0" xfId="4" quotePrefix="1" applyNumberFormat="1" applyFont="1" applyFill="1" applyBorder="1" applyAlignment="1">
      <alignment horizontal="center"/>
    </xf>
    <xf numFmtId="0" fontId="56" fillId="0" borderId="0" xfId="4" applyFont="1" applyFill="1" applyBorder="1"/>
    <xf numFmtId="169" fontId="31" fillId="0" borderId="0" xfId="4" applyNumberFormat="1" applyFont="1" applyFill="1" applyBorder="1" applyAlignment="1">
      <alignment horizontal="left"/>
    </xf>
    <xf numFmtId="49" fontId="51" fillId="0" borderId="0" xfId="4" quotePrefix="1" applyNumberFormat="1" applyFont="1" applyFill="1" applyBorder="1" applyAlignment="1">
      <alignment horizontal="center"/>
    </xf>
    <xf numFmtId="49" fontId="43" fillId="0" borderId="0" xfId="4" quotePrefix="1" applyNumberFormat="1" applyFont="1" applyFill="1" applyBorder="1" applyAlignment="1">
      <alignment horizontal="center"/>
    </xf>
    <xf numFmtId="49" fontId="46" fillId="0" borderId="0" xfId="4" applyNumberFormat="1" applyFont="1" applyFill="1" applyBorder="1" applyAlignment="1">
      <alignment horizontal="center"/>
    </xf>
    <xf numFmtId="0" fontId="159" fillId="0" borderId="0" xfId="0" applyFont="1" applyFill="1" applyBorder="1"/>
    <xf numFmtId="0" fontId="244" fillId="0" borderId="0" xfId="4" applyFont="1" applyFill="1" applyBorder="1"/>
    <xf numFmtId="0" fontId="245" fillId="0" borderId="0" xfId="4" applyFont="1" applyFill="1" applyBorder="1"/>
    <xf numFmtId="49" fontId="44" fillId="0" borderId="0" xfId="4" quotePrefix="1" applyNumberFormat="1" applyFont="1" applyFill="1" applyBorder="1" applyAlignment="1">
      <alignment horizontal="center"/>
    </xf>
    <xf numFmtId="0" fontId="3" fillId="0" borderId="0" xfId="4" applyFont="1" applyFill="1" applyBorder="1" applyAlignment="1">
      <alignment horizontal="left" wrapText="1"/>
    </xf>
    <xf numFmtId="0" fontId="245" fillId="0" borderId="0" xfId="4" applyFont="1" applyFill="1" applyBorder="1" applyAlignment="1">
      <alignment horizontal="left" wrapText="1"/>
    </xf>
    <xf numFmtId="0" fontId="23" fillId="0" borderId="0" xfId="4" applyFont="1" applyFill="1" applyBorder="1" applyAlignment="1">
      <alignment horizontal="left"/>
    </xf>
    <xf numFmtId="0" fontId="23" fillId="0" borderId="0" xfId="4" quotePrefix="1" applyFont="1" applyFill="1" applyBorder="1" applyAlignment="1">
      <alignment horizontal="left"/>
    </xf>
    <xf numFmtId="0" fontId="64" fillId="0" borderId="0" xfId="4" applyFont="1" applyFill="1" applyBorder="1" applyAlignment="1">
      <alignment horizontal="left"/>
    </xf>
    <xf numFmtId="0" fontId="246" fillId="0" borderId="0" xfId="6" applyFont="1" applyFill="1" applyBorder="1"/>
    <xf numFmtId="14" fontId="246" fillId="0" borderId="0" xfId="6" applyNumberFormat="1" applyFont="1" applyFill="1" applyBorder="1" applyAlignment="1">
      <alignment horizontal="left"/>
    </xf>
    <xf numFmtId="3" fontId="6" fillId="13" borderId="186" xfId="4" applyNumberFormat="1" applyFont="1" applyFill="1" applyBorder="1" applyAlignment="1" applyProtection="1">
      <alignment horizontal="right" vertical="center"/>
      <protection locked="0"/>
    </xf>
    <xf numFmtId="3" fontId="12" fillId="13" borderId="187" xfId="4" applyNumberFormat="1" applyFont="1" applyFill="1" applyBorder="1" applyAlignment="1" applyProtection="1">
      <alignment horizontal="right" vertical="center"/>
      <protection locked="0"/>
    </xf>
    <xf numFmtId="3" fontId="12" fillId="13" borderId="188" xfId="4" applyNumberFormat="1" applyFont="1" applyFill="1" applyBorder="1" applyAlignment="1" applyProtection="1">
      <alignment horizontal="right" vertical="center"/>
      <protection locked="0"/>
    </xf>
    <xf numFmtId="3" fontId="12" fillId="13" borderId="189" xfId="4" applyNumberFormat="1" applyFont="1" applyFill="1" applyBorder="1" applyAlignment="1" applyProtection="1">
      <alignment horizontal="right" vertical="center"/>
      <protection locked="0"/>
    </xf>
    <xf numFmtId="0" fontId="8" fillId="13" borderId="6" xfId="4" applyFont="1" applyFill="1" applyBorder="1" applyAlignment="1" applyProtection="1">
      <alignment vertical="center" wrapText="1"/>
    </xf>
    <xf numFmtId="0" fontId="14" fillId="13" borderId="19" xfId="12" applyFont="1" applyFill="1" applyBorder="1" applyAlignment="1" applyProtection="1">
      <alignment horizontal="left" vertical="center" wrapText="1"/>
    </xf>
    <xf numFmtId="0" fontId="14" fillId="13" borderId="4" xfId="12" applyFont="1" applyFill="1" applyBorder="1" applyAlignment="1" applyProtection="1">
      <alignment horizontal="left" vertical="center" wrapText="1"/>
    </xf>
    <xf numFmtId="0" fontId="14" fillId="13" borderId="6" xfId="12" applyFont="1" applyFill="1" applyBorder="1" applyAlignment="1" applyProtection="1">
      <alignment horizontal="left" vertical="center" wrapText="1"/>
    </xf>
    <xf numFmtId="0" fontId="14" fillId="13" borderId="15" xfId="12" applyFont="1" applyFill="1" applyBorder="1" applyAlignment="1" applyProtection="1">
      <alignment horizontal="left" vertical="center" wrapText="1"/>
    </xf>
    <xf numFmtId="168" fontId="193" fillId="13" borderId="190" xfId="12" quotePrefix="1" applyNumberFormat="1" applyFont="1" applyFill="1" applyBorder="1" applyAlignment="1" applyProtection="1">
      <alignment horizontal="right" vertical="center"/>
    </xf>
    <xf numFmtId="0" fontId="193" fillId="13" borderId="191" xfId="12" applyFont="1" applyFill="1" applyBorder="1" applyProtection="1"/>
    <xf numFmtId="3" fontId="6" fillId="13" borderId="192" xfId="4" applyNumberFormat="1" applyFont="1" applyFill="1" applyBorder="1" applyAlignment="1" applyProtection="1">
      <alignment horizontal="right" vertical="center"/>
      <protection locked="0"/>
    </xf>
    <xf numFmtId="3" fontId="6" fillId="13" borderId="193" xfId="4" applyNumberFormat="1" applyFont="1" applyFill="1" applyBorder="1" applyAlignment="1" applyProtection="1">
      <alignment horizontal="right" vertical="center"/>
    </xf>
    <xf numFmtId="3" fontId="12" fillId="13" borderId="194" xfId="4" applyNumberFormat="1" applyFont="1" applyFill="1" applyBorder="1" applyAlignment="1" applyProtection="1">
      <alignment horizontal="right" vertical="center"/>
      <protection locked="0"/>
    </xf>
    <xf numFmtId="3" fontId="12" fillId="13" borderId="190" xfId="4" applyNumberFormat="1" applyFont="1" applyFill="1" applyBorder="1" applyAlignment="1" applyProtection="1">
      <alignment horizontal="right" vertical="center"/>
      <protection locked="0"/>
    </xf>
    <xf numFmtId="3" fontId="12" fillId="13" borderId="195" xfId="4" applyNumberFormat="1" applyFont="1" applyFill="1" applyBorder="1" applyAlignment="1" applyProtection="1">
      <alignment horizontal="right" vertical="center"/>
      <protection locked="0"/>
    </xf>
    <xf numFmtId="0" fontId="155" fillId="15" borderId="35" xfId="0" applyFont="1" applyFill="1" applyBorder="1" applyAlignment="1" applyProtection="1">
      <alignment horizontal="center" vertical="top" wrapText="1"/>
    </xf>
    <xf numFmtId="0" fontId="155" fillId="15" borderId="36" xfId="0" applyFont="1" applyFill="1" applyBorder="1" applyAlignment="1" applyProtection="1">
      <alignment horizontal="center" vertical="top" wrapText="1"/>
    </xf>
    <xf numFmtId="0" fontId="155" fillId="15" borderId="37" xfId="0" applyFont="1" applyFill="1" applyBorder="1" applyAlignment="1" applyProtection="1">
      <alignment horizontal="center" vertical="top" wrapText="1"/>
    </xf>
    <xf numFmtId="0" fontId="39" fillId="15" borderId="13" xfId="0" applyFont="1" applyFill="1" applyBorder="1" applyAlignment="1" applyProtection="1">
      <alignment horizontal="center" vertical="center" wrapText="1"/>
    </xf>
    <xf numFmtId="0" fontId="39" fillId="15" borderId="36" xfId="0" applyFont="1" applyFill="1" applyBorder="1" applyAlignment="1" applyProtection="1">
      <alignment horizontal="center" vertical="center" wrapText="1"/>
    </xf>
    <xf numFmtId="0" fontId="39" fillId="15" borderId="37" xfId="0" applyFont="1" applyFill="1" applyBorder="1" applyAlignment="1" applyProtection="1">
      <alignment horizontal="center" vertical="center" wrapText="1"/>
    </xf>
    <xf numFmtId="0" fontId="32" fillId="0" borderId="86" xfId="0" applyFont="1" applyFill="1" applyBorder="1" applyAlignment="1" applyProtection="1">
      <alignment horizontal="left"/>
    </xf>
    <xf numFmtId="38" fontId="3" fillId="0" borderId="115" xfId="17" applyNumberFormat="1" applyFont="1" applyFill="1" applyBorder="1" applyAlignment="1" applyProtection="1"/>
    <xf numFmtId="0" fontId="120" fillId="0" borderId="43" xfId="16" applyFont="1" applyFill="1" applyBorder="1" applyProtection="1"/>
    <xf numFmtId="0" fontId="120" fillId="0" borderId="46" xfId="16" applyFont="1" applyFill="1" applyBorder="1" applyProtection="1"/>
    <xf numFmtId="38" fontId="177" fillId="42" borderId="116" xfId="17" applyNumberFormat="1" applyFont="1" applyFill="1" applyBorder="1" applyAlignment="1" applyProtection="1"/>
    <xf numFmtId="0" fontId="187" fillId="17" borderId="136" xfId="4" applyNumberFormat="1" applyFont="1" applyFill="1" applyBorder="1" applyAlignment="1" applyProtection="1">
      <alignment horizontal="center" vertical="center"/>
    </xf>
    <xf numFmtId="0" fontId="199" fillId="15" borderId="136" xfId="4" applyFont="1" applyFill="1" applyBorder="1" applyAlignment="1" applyProtection="1">
      <alignment horizontal="center" vertical="center"/>
    </xf>
    <xf numFmtId="0" fontId="199" fillId="15" borderId="136" xfId="4" applyFont="1" applyFill="1" applyBorder="1" applyAlignment="1">
      <alignment horizontal="center" vertical="center"/>
    </xf>
    <xf numFmtId="49" fontId="187" fillId="15" borderId="136" xfId="4" applyNumberFormat="1" applyFont="1" applyFill="1" applyBorder="1" applyAlignment="1" applyProtection="1">
      <alignment horizontal="center" vertical="center"/>
    </xf>
    <xf numFmtId="0" fontId="163" fillId="19" borderId="12" xfId="4" applyFont="1" applyFill="1" applyBorder="1" applyAlignment="1" applyProtection="1">
      <alignment vertical="center" wrapText="1"/>
    </xf>
    <xf numFmtId="0" fontId="11" fillId="0" borderId="0" xfId="4" applyFont="1" applyAlignment="1" applyProtection="1">
      <alignment horizontal="center" vertical="center" wrapText="1"/>
    </xf>
    <xf numFmtId="49" fontId="187" fillId="15" borderId="136" xfId="4" applyNumberFormat="1" applyFont="1" applyFill="1" applyBorder="1" applyAlignment="1" applyProtection="1">
      <alignment horizontal="center" vertical="center" wrapText="1"/>
    </xf>
    <xf numFmtId="0" fontId="29" fillId="36" borderId="0" xfId="4" applyFont="1" applyFill="1" applyAlignment="1">
      <alignment vertical="center" wrapText="1"/>
    </xf>
    <xf numFmtId="0" fontId="3" fillId="21" borderId="0" xfId="4" applyFont="1" applyFill="1" applyAlignment="1">
      <alignment vertical="center" wrapText="1"/>
    </xf>
    <xf numFmtId="0" fontId="237" fillId="16" borderId="0" xfId="4" applyFont="1" applyFill="1" applyAlignment="1">
      <alignment vertical="center" wrapText="1"/>
    </xf>
    <xf numFmtId="0" fontId="3" fillId="16" borderId="0" xfId="4" applyFont="1" applyFill="1" applyAlignment="1">
      <alignment vertical="center" wrapText="1"/>
    </xf>
    <xf numFmtId="3" fontId="6" fillId="13" borderId="0" xfId="4" quotePrefix="1" applyNumberFormat="1" applyFont="1" applyFill="1" applyAlignment="1" applyProtection="1">
      <alignment horizontal="right" vertical="center" wrapText="1"/>
    </xf>
    <xf numFmtId="3" fontId="6" fillId="13" borderId="0" xfId="4" applyNumberFormat="1" applyFont="1" applyFill="1" applyAlignment="1" applyProtection="1">
      <alignment horizontal="right" vertical="center" wrapText="1"/>
    </xf>
    <xf numFmtId="0" fontId="6" fillId="0" borderId="0" xfId="12" quotePrefix="1" applyFont="1" applyFill="1" applyBorder="1" applyAlignment="1" applyProtection="1">
      <alignment horizontal="right" vertical="center" wrapText="1"/>
    </xf>
    <xf numFmtId="3" fontId="3" fillId="13" borderId="0" xfId="4" applyNumberFormat="1" applyFont="1" applyFill="1" applyAlignment="1" applyProtection="1">
      <alignment horizontal="right" vertical="center" wrapText="1"/>
    </xf>
    <xf numFmtId="49" fontId="187" fillId="15" borderId="36" xfId="0" applyNumberFormat="1" applyFont="1" applyFill="1" applyBorder="1" applyAlignment="1" applyProtection="1">
      <alignment horizontal="center" vertical="center" wrapText="1"/>
    </xf>
    <xf numFmtId="0" fontId="199" fillId="15" borderId="136" xfId="4" applyFont="1" applyFill="1" applyBorder="1" applyAlignment="1" applyProtection="1">
      <alignment horizontal="center" vertical="center" wrapText="1"/>
    </xf>
    <xf numFmtId="181" fontId="229" fillId="15" borderId="0" xfId="7" applyNumberFormat="1" applyFont="1" applyFill="1" applyBorder="1" applyAlignment="1" applyProtection="1">
      <alignment horizontal="center"/>
    </xf>
    <xf numFmtId="0" fontId="154" fillId="13" borderId="136" xfId="4" quotePrefix="1" applyFont="1" applyFill="1" applyBorder="1" applyAlignment="1" applyProtection="1">
      <alignment horizontal="center" vertical="center"/>
    </xf>
    <xf numFmtId="0" fontId="154" fillId="13" borderId="12" xfId="4" quotePrefix="1" applyFont="1" applyFill="1" applyBorder="1" applyAlignment="1" applyProtection="1">
      <alignment horizontal="center" vertical="center"/>
    </xf>
    <xf numFmtId="0" fontId="154" fillId="13" borderId="13" xfId="4" quotePrefix="1" applyFont="1" applyFill="1" applyBorder="1" applyAlignment="1" applyProtection="1">
      <alignment horizontal="center" vertical="center"/>
    </xf>
    <xf numFmtId="173" fontId="150" fillId="13" borderId="136" xfId="2" applyNumberFormat="1" applyFill="1" applyBorder="1" applyAlignment="1" applyProtection="1">
      <alignment horizontal="center" vertical="center"/>
    </xf>
    <xf numFmtId="173" fontId="219" fillId="13" borderId="13" xfId="4" applyNumberFormat="1" applyFont="1" applyFill="1" applyBorder="1" applyAlignment="1" applyProtection="1">
      <alignment horizontal="center" vertical="center"/>
    </xf>
    <xf numFmtId="0" fontId="150" fillId="13" borderId="136" xfId="2" applyFill="1" applyBorder="1" applyAlignment="1" applyProtection="1">
      <alignment horizontal="center"/>
    </xf>
    <xf numFmtId="0" fontId="219" fillId="13" borderId="12" xfId="16" applyFont="1" applyFill="1" applyBorder="1" applyAlignment="1" applyProtection="1">
      <alignment horizontal="center"/>
    </xf>
    <xf numFmtId="0" fontId="219" fillId="13" borderId="13" xfId="16" applyFont="1" applyFill="1" applyBorder="1" applyAlignment="1" applyProtection="1">
      <alignment horizontal="center"/>
    </xf>
    <xf numFmtId="1" fontId="162" fillId="19" borderId="136" xfId="4" applyNumberFormat="1" applyFont="1" applyFill="1" applyBorder="1" applyAlignment="1" applyProtection="1">
      <alignment horizontal="center" vertical="center"/>
    </xf>
    <xf numFmtId="1" fontId="162" fillId="19" borderId="13" xfId="4" applyNumberFormat="1" applyFont="1" applyFill="1" applyBorder="1" applyAlignment="1" applyProtection="1">
      <alignment horizontal="center" vertical="center"/>
    </xf>
    <xf numFmtId="0" fontId="247" fillId="15" borderId="0" xfId="7" applyFont="1" applyFill="1" applyBorder="1" applyAlignment="1" applyProtection="1">
      <alignment horizontal="center"/>
    </xf>
    <xf numFmtId="38" fontId="6" fillId="19" borderId="11" xfId="17" applyNumberFormat="1" applyFont="1" applyFill="1" applyBorder="1" applyAlignment="1" applyProtection="1">
      <alignment horizontal="center"/>
    </xf>
    <xf numFmtId="38" fontId="6" fillId="19" borderId="12" xfId="17" applyNumberFormat="1" applyFont="1" applyFill="1" applyBorder="1" applyAlignment="1" applyProtection="1">
      <alignment horizontal="center"/>
    </xf>
    <xf numFmtId="38" fontId="6" fillId="19" borderId="48" xfId="17" applyNumberFormat="1" applyFont="1" applyFill="1" applyBorder="1" applyAlignment="1" applyProtection="1">
      <alignment horizontal="center"/>
    </xf>
    <xf numFmtId="0" fontId="85" fillId="17" borderId="27" xfId="4" applyFont="1" applyFill="1" applyBorder="1" applyAlignment="1" applyProtection="1">
      <alignment horizontal="center" vertical="center"/>
    </xf>
    <xf numFmtId="0" fontId="85" fillId="17" borderId="28" xfId="4" applyFont="1" applyFill="1" applyBorder="1" applyAlignment="1" applyProtection="1">
      <alignment horizontal="center" vertical="center"/>
    </xf>
    <xf numFmtId="0" fontId="85" fillId="17" borderId="29" xfId="4" applyFont="1" applyFill="1" applyBorder="1" applyAlignment="1" applyProtection="1">
      <alignment horizontal="center" vertical="center"/>
    </xf>
    <xf numFmtId="0" fontId="85" fillId="13" borderId="11" xfId="7" applyFont="1" applyFill="1" applyBorder="1" applyAlignment="1" applyProtection="1">
      <alignment horizontal="center" vertical="center" wrapText="1"/>
    </xf>
    <xf numFmtId="0" fontId="85" fillId="13" borderId="12" xfId="7" applyFont="1" applyFill="1" applyBorder="1" applyAlignment="1" applyProtection="1">
      <alignment horizontal="center" vertical="center" wrapText="1"/>
    </xf>
    <xf numFmtId="0" fontId="85" fillId="13" borderId="48" xfId="7" applyFont="1" applyFill="1" applyBorder="1" applyAlignment="1" applyProtection="1">
      <alignment horizontal="center" vertical="center" wrapText="1"/>
    </xf>
    <xf numFmtId="38" fontId="3" fillId="13" borderId="161" xfId="17" applyNumberFormat="1" applyFont="1" applyFill="1" applyBorder="1" applyAlignment="1" applyProtection="1">
      <alignment horizontal="center"/>
    </xf>
    <xf numFmtId="38" fontId="3" fillId="13" borderId="101" xfId="17" applyNumberFormat="1" applyFont="1" applyFill="1" applyBorder="1" applyAlignment="1" applyProtection="1">
      <alignment horizontal="center"/>
    </xf>
    <xf numFmtId="38" fontId="3" fillId="13" borderId="146" xfId="17" applyNumberFormat="1" applyFont="1" applyFill="1" applyBorder="1" applyAlignment="1" applyProtection="1">
      <alignment horizontal="center"/>
    </xf>
    <xf numFmtId="38" fontId="3" fillId="13" borderId="116" xfId="17" applyNumberFormat="1" applyFont="1" applyFill="1" applyBorder="1" applyAlignment="1" applyProtection="1">
      <alignment horizontal="center"/>
    </xf>
    <xf numFmtId="38" fontId="3" fillId="13" borderId="18" xfId="17" applyNumberFormat="1" applyFont="1" applyFill="1" applyBorder="1" applyAlignment="1" applyProtection="1">
      <alignment horizontal="center"/>
    </xf>
    <xf numFmtId="38" fontId="3" fillId="13" borderId="91" xfId="17" applyNumberFormat="1" applyFont="1" applyFill="1" applyBorder="1" applyAlignment="1" applyProtection="1">
      <alignment horizontal="center"/>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3" fillId="13" borderId="118" xfId="17" applyNumberFormat="1" applyFont="1" applyFill="1" applyBorder="1" applyAlignment="1" applyProtection="1">
      <alignment horizontal="center"/>
    </xf>
    <xf numFmtId="38" fontId="3" fillId="13" borderId="15" xfId="17" applyNumberFormat="1" applyFont="1" applyFill="1" applyBorder="1" applyAlignment="1" applyProtection="1">
      <alignment horizontal="center"/>
    </xf>
    <xf numFmtId="38" fontId="3" fillId="13" borderId="19" xfId="17" applyNumberFormat="1" applyFont="1" applyFill="1" applyBorder="1" applyAlignment="1" applyProtection="1">
      <alignment horizontal="center"/>
    </xf>
    <xf numFmtId="38" fontId="14" fillId="28" borderId="114" xfId="17" applyNumberFormat="1" applyFont="1" applyFill="1" applyBorder="1" applyAlignment="1" applyProtection="1">
      <alignment horizontal="center"/>
    </xf>
    <xf numFmtId="38" fontId="14" fillId="28" borderId="4" xfId="17" applyNumberFormat="1" applyFont="1" applyFill="1" applyBorder="1" applyAlignment="1" applyProtection="1">
      <alignment horizontal="center"/>
    </xf>
    <xf numFmtId="38" fontId="14" fillId="28" borderId="89" xfId="17" applyNumberFormat="1" applyFont="1" applyFill="1" applyBorder="1" applyAlignment="1" applyProtection="1">
      <alignment horizontal="center"/>
    </xf>
    <xf numFmtId="38" fontId="14" fillId="28" borderId="115" xfId="17" applyNumberFormat="1" applyFont="1" applyFill="1" applyBorder="1" applyAlignment="1" applyProtection="1">
      <alignment horizontal="center"/>
    </xf>
    <xf numFmtId="38" fontId="14" fillId="28" borderId="6" xfId="17" applyNumberFormat="1" applyFont="1" applyFill="1" applyBorder="1" applyAlignment="1" applyProtection="1">
      <alignment horizontal="center"/>
    </xf>
    <xf numFmtId="38" fontId="14" fillId="28" borderId="90" xfId="17" applyNumberFormat="1" applyFont="1" applyFill="1" applyBorder="1" applyAlignment="1" applyProtection="1">
      <alignment horizontal="center"/>
    </xf>
    <xf numFmtId="38" fontId="14" fillId="28" borderId="118" xfId="17" applyNumberFormat="1" applyFont="1" applyFill="1" applyBorder="1" applyAlignment="1" applyProtection="1">
      <alignment horizontal="center"/>
    </xf>
    <xf numFmtId="38" fontId="14" fillId="28" borderId="15" xfId="17" applyNumberFormat="1" applyFont="1" applyFill="1" applyBorder="1" applyAlignment="1" applyProtection="1">
      <alignment horizontal="center"/>
    </xf>
    <xf numFmtId="38" fontId="14" fillId="28" borderId="19" xfId="17" applyNumberFormat="1" applyFont="1" applyFill="1" applyBorder="1" applyAlignment="1" applyProtection="1">
      <alignment horizontal="center"/>
    </xf>
    <xf numFmtId="0" fontId="38" fillId="17" borderId="162" xfId="7" applyFont="1" applyFill="1" applyBorder="1" applyAlignment="1" applyProtection="1">
      <alignment horizontal="center"/>
    </xf>
    <xf numFmtId="0" fontId="38" fillId="17" borderId="147" xfId="7" applyFont="1" applyFill="1" applyBorder="1" applyAlignment="1" applyProtection="1">
      <alignment horizontal="center"/>
    </xf>
    <xf numFmtId="0" fontId="38" fillId="17" borderId="148" xfId="7" applyFont="1" applyFill="1" applyBorder="1" applyAlignment="1" applyProtection="1">
      <alignment horizontal="center"/>
    </xf>
    <xf numFmtId="0" fontId="38" fillId="41" borderId="162" xfId="7" quotePrefix="1" applyFont="1" applyFill="1" applyBorder="1" applyAlignment="1" applyProtection="1">
      <alignment horizontal="center"/>
    </xf>
    <xf numFmtId="0" fontId="38" fillId="41" borderId="147" xfId="7" quotePrefix="1" applyFont="1" applyFill="1" applyBorder="1" applyAlignment="1" applyProtection="1">
      <alignment horizontal="center"/>
    </xf>
    <xf numFmtId="0" fontId="38" fillId="41" borderId="148" xfId="7" quotePrefix="1" applyFont="1" applyFill="1" applyBorder="1" applyAlignment="1" applyProtection="1">
      <alignment horizontal="center"/>
    </xf>
    <xf numFmtId="0" fontId="38" fillId="22" borderId="162" xfId="7" applyFont="1" applyFill="1" applyBorder="1" applyAlignment="1" applyProtection="1">
      <alignment horizontal="center"/>
    </xf>
    <xf numFmtId="0" fontId="38" fillId="22" borderId="147" xfId="7" applyFont="1" applyFill="1" applyBorder="1" applyAlignment="1" applyProtection="1">
      <alignment horizontal="center"/>
    </xf>
    <xf numFmtId="0" fontId="38" fillId="22" borderId="148" xfId="7" applyFont="1" applyFill="1" applyBorder="1" applyAlignment="1" applyProtection="1">
      <alignment horizontal="center"/>
    </xf>
    <xf numFmtId="0" fontId="248" fillId="13" borderId="2" xfId="8" applyFont="1" applyFill="1" applyBorder="1" applyAlignment="1" applyProtection="1">
      <alignment horizontal="center"/>
    </xf>
    <xf numFmtId="0" fontId="248" fillId="13" borderId="0" xfId="8" applyFont="1" applyFill="1" applyBorder="1" applyAlignment="1" applyProtection="1">
      <alignment horizontal="center"/>
    </xf>
    <xf numFmtId="0" fontId="248" fillId="13" borderId="25" xfId="8" applyFont="1" applyFill="1" applyBorder="1" applyAlignment="1" applyProtection="1">
      <alignment horizontal="center"/>
    </xf>
    <xf numFmtId="38" fontId="99" fillId="13" borderId="161" xfId="17" applyNumberFormat="1" applyFont="1" applyFill="1" applyBorder="1" applyAlignment="1" applyProtection="1">
      <alignment horizontal="center"/>
    </xf>
    <xf numFmtId="38" fontId="99" fillId="13" borderId="101" xfId="17" applyNumberFormat="1" applyFont="1" applyFill="1" applyBorder="1" applyAlignment="1" applyProtection="1">
      <alignment horizontal="center"/>
    </xf>
    <xf numFmtId="38" fontId="99" fillId="13" borderId="146" xfId="17" applyNumberFormat="1" applyFont="1" applyFill="1" applyBorder="1" applyAlignment="1" applyProtection="1">
      <alignment horizontal="center"/>
    </xf>
    <xf numFmtId="38" fontId="28" fillId="13" borderId="118" xfId="17" applyNumberFormat="1" applyFont="1" applyFill="1" applyBorder="1" applyAlignment="1" applyProtection="1">
      <alignment horizontal="center"/>
    </xf>
    <xf numFmtId="38" fontId="28" fillId="13" borderId="15" xfId="17" applyNumberFormat="1" applyFont="1" applyFill="1" applyBorder="1" applyAlignment="1" applyProtection="1">
      <alignment horizontal="center"/>
    </xf>
    <xf numFmtId="38" fontId="28" fillId="13" borderId="19" xfId="17" applyNumberFormat="1" applyFont="1" applyFill="1" applyBorder="1" applyAlignment="1" applyProtection="1">
      <alignment horizontal="center"/>
    </xf>
    <xf numFmtId="38" fontId="12" fillId="13" borderId="118" xfId="17" applyNumberFormat="1" applyFont="1" applyFill="1" applyBorder="1" applyAlignment="1" applyProtection="1">
      <alignment horizontal="center"/>
    </xf>
    <xf numFmtId="38" fontId="12" fillId="13" borderId="15" xfId="17" applyNumberFormat="1" applyFont="1" applyFill="1" applyBorder="1" applyAlignment="1" applyProtection="1">
      <alignment horizontal="center"/>
    </xf>
    <xf numFmtId="38" fontId="12" fillId="13" borderId="19" xfId="17" applyNumberFormat="1" applyFont="1" applyFill="1" applyBorder="1" applyAlignment="1" applyProtection="1">
      <alignment horizontal="center"/>
    </xf>
    <xf numFmtId="38" fontId="235" fillId="28" borderId="11" xfId="17" applyNumberFormat="1" applyFont="1" applyFill="1" applyBorder="1" applyAlignment="1" applyProtection="1">
      <alignment horizontal="center"/>
    </xf>
    <xf numFmtId="38" fontId="235" fillId="28" borderId="12" xfId="17" applyNumberFormat="1" applyFont="1" applyFill="1" applyBorder="1" applyAlignment="1" applyProtection="1">
      <alignment horizontal="center"/>
    </xf>
    <xf numFmtId="38" fontId="235" fillId="28" borderId="48" xfId="17" applyNumberFormat="1" applyFont="1" applyFill="1" applyBorder="1" applyAlignment="1" applyProtection="1">
      <alignment horizontal="center"/>
    </xf>
    <xf numFmtId="0" fontId="248" fillId="31" borderId="133" xfId="8" applyFont="1" applyFill="1" applyBorder="1" applyAlignment="1" applyProtection="1">
      <alignment horizontal="center"/>
    </xf>
    <xf numFmtId="1" fontId="38" fillId="15" borderId="101" xfId="7" applyNumberFormat="1" applyFont="1" applyFill="1" applyBorder="1" applyAlignment="1" applyProtection="1">
      <alignment horizontal="center"/>
    </xf>
    <xf numFmtId="0" fontId="38" fillId="15" borderId="101" xfId="7" applyNumberFormat="1" applyFont="1" applyFill="1" applyBorder="1" applyAlignment="1" applyProtection="1">
      <alignment horizontal="center"/>
    </xf>
    <xf numFmtId="38" fontId="177" fillId="0" borderId="118" xfId="17" applyNumberFormat="1" applyFont="1" applyFill="1" applyBorder="1" applyAlignment="1" applyProtection="1">
      <alignment horizontal="center"/>
    </xf>
    <xf numFmtId="38" fontId="177" fillId="0" borderId="15" xfId="17" applyNumberFormat="1" applyFont="1" applyFill="1" applyBorder="1" applyAlignment="1" applyProtection="1">
      <alignment horizontal="center"/>
    </xf>
    <xf numFmtId="38" fontId="177" fillId="0" borderId="19" xfId="17" applyNumberFormat="1" applyFont="1" applyFill="1" applyBorder="1" applyAlignment="1" applyProtection="1">
      <alignment horizontal="center"/>
    </xf>
    <xf numFmtId="0" fontId="38" fillId="13" borderId="142" xfId="7" applyFont="1" applyFill="1" applyBorder="1" applyAlignment="1" applyProtection="1">
      <alignment horizontal="center"/>
    </xf>
    <xf numFmtId="0" fontId="38" fillId="13" borderId="131" xfId="7" applyFont="1" applyFill="1" applyBorder="1" applyAlignment="1" applyProtection="1">
      <alignment horizontal="center"/>
    </xf>
    <xf numFmtId="0" fontId="38" fillId="13" borderId="56" xfId="7" applyFont="1" applyFill="1" applyBorder="1" applyAlignment="1" applyProtection="1">
      <alignment horizontal="center"/>
    </xf>
    <xf numFmtId="0" fontId="3" fillId="13" borderId="23" xfId="4" applyFont="1" applyFill="1" applyBorder="1" applyAlignment="1" applyProtection="1">
      <alignment horizontal="right" vertical="top" wrapText="1"/>
    </xf>
    <xf numFmtId="0" fontId="3" fillId="13" borderId="0" xfId="4" applyFont="1" applyFill="1" applyAlignment="1" applyProtection="1">
      <alignment horizontal="right" vertical="top" wrapText="1"/>
    </xf>
    <xf numFmtId="3" fontId="107" fillId="13" borderId="18" xfId="0" applyNumberFormat="1" applyFont="1" applyFill="1" applyBorder="1" applyAlignment="1" applyProtection="1">
      <alignment horizontal="center" vertical="center"/>
    </xf>
    <xf numFmtId="0" fontId="9" fillId="13" borderId="23" xfId="4" applyFont="1" applyFill="1" applyBorder="1" applyAlignment="1" applyProtection="1">
      <alignment horizontal="center" vertical="center"/>
    </xf>
    <xf numFmtId="0" fontId="102" fillId="17" borderId="26" xfId="4" applyFont="1" applyFill="1" applyBorder="1" applyAlignment="1" applyProtection="1">
      <alignment horizontal="center" vertical="center" wrapText="1"/>
    </xf>
    <xf numFmtId="0" fontId="102" fillId="17" borderId="30" xfId="4" applyFont="1" applyFill="1" applyBorder="1" applyAlignment="1" applyProtection="1">
      <alignment horizontal="center" vertical="center" wrapText="1"/>
    </xf>
    <xf numFmtId="0" fontId="179" fillId="17" borderId="26" xfId="0" applyFont="1" applyFill="1" applyBorder="1" applyAlignment="1" applyProtection="1">
      <alignment horizontal="center" vertical="center" wrapText="1"/>
    </xf>
    <xf numFmtId="0" fontId="179" fillId="17" borderId="30" xfId="0" applyFont="1" applyFill="1" applyBorder="1" applyAlignment="1" applyProtection="1">
      <alignment horizontal="center" vertical="center" wrapText="1"/>
    </xf>
    <xf numFmtId="0" fontId="230" fillId="15" borderId="136" xfId="4" applyFont="1" applyFill="1" applyBorder="1" applyAlignment="1" applyProtection="1">
      <alignment vertical="center" wrapText="1"/>
    </xf>
    <xf numFmtId="0" fontId="230" fillId="15" borderId="12" xfId="4" applyFont="1" applyFill="1" applyBorder="1" applyAlignment="1" applyProtection="1">
      <alignment vertical="center" wrapText="1"/>
    </xf>
    <xf numFmtId="0" fontId="230" fillId="15" borderId="13" xfId="4" applyFont="1" applyFill="1" applyBorder="1" applyAlignment="1" applyProtection="1">
      <alignment vertical="center" wrapText="1"/>
    </xf>
    <xf numFmtId="0" fontId="168" fillId="26" borderId="12" xfId="12" applyFont="1" applyFill="1" applyBorder="1" applyAlignment="1">
      <alignment horizontal="left" vertical="center" wrapText="1"/>
    </xf>
    <xf numFmtId="0" fontId="168" fillId="26" borderId="12" xfId="12" quotePrefix="1" applyFont="1" applyFill="1" applyBorder="1" applyAlignment="1">
      <alignment horizontal="left" vertical="center"/>
    </xf>
    <xf numFmtId="0" fontId="168" fillId="26" borderId="12" xfId="12" quotePrefix="1" applyFont="1" applyFill="1" applyBorder="1" applyAlignment="1">
      <alignment horizontal="left" vertical="center" wrapText="1"/>
    </xf>
    <xf numFmtId="0" fontId="249" fillId="26" borderId="12" xfId="4" applyFont="1" applyFill="1" applyBorder="1" applyAlignment="1">
      <alignment horizontal="left" vertical="center" wrapText="1"/>
    </xf>
    <xf numFmtId="1" fontId="162" fillId="19" borderId="136" xfId="4" applyNumberFormat="1" applyFont="1" applyFill="1" applyBorder="1" applyAlignment="1" applyProtection="1">
      <alignment horizontal="center" vertical="center"/>
      <protection locked="0"/>
    </xf>
    <xf numFmtId="1" fontId="162" fillId="19" borderId="13" xfId="4" applyNumberFormat="1" applyFont="1" applyFill="1" applyBorder="1" applyAlignment="1" applyProtection="1">
      <alignment horizontal="center" vertical="center"/>
      <protection locked="0"/>
    </xf>
    <xf numFmtId="0" fontId="3" fillId="13" borderId="23" xfId="4" applyFont="1" applyFill="1" applyBorder="1" applyAlignment="1">
      <alignment horizontal="right" vertical="top" wrapText="1"/>
    </xf>
    <xf numFmtId="0" fontId="3" fillId="13" borderId="0" xfId="4" applyFont="1" applyFill="1" applyAlignment="1">
      <alignment horizontal="right" vertical="top" wrapText="1"/>
    </xf>
    <xf numFmtId="0" fontId="168" fillId="26" borderId="12" xfId="12" applyFont="1" applyFill="1" applyBorder="1" applyAlignment="1">
      <alignment horizontal="left" vertical="center"/>
    </xf>
    <xf numFmtId="0" fontId="168" fillId="26" borderId="12" xfId="4" applyFont="1" applyFill="1" applyBorder="1" applyAlignment="1">
      <alignment vertical="center" wrapText="1"/>
    </xf>
    <xf numFmtId="0" fontId="251" fillId="26" borderId="12" xfId="4" applyFont="1" applyFill="1" applyBorder="1" applyAlignment="1">
      <alignment vertical="center" wrapText="1"/>
    </xf>
    <xf numFmtId="0" fontId="251" fillId="26" borderId="12" xfId="4" applyFont="1" applyFill="1" applyBorder="1" applyAlignment="1">
      <alignment horizontal="left" vertical="center" wrapText="1"/>
    </xf>
    <xf numFmtId="3" fontId="250" fillId="15" borderId="136" xfId="4" applyNumberFormat="1" applyFont="1" applyFill="1" applyBorder="1" applyAlignment="1" applyProtection="1">
      <alignment horizontal="center" vertical="center"/>
      <protection locked="0"/>
    </xf>
    <xf numFmtId="3" fontId="250" fillId="15" borderId="12" xfId="4" applyNumberFormat="1" applyFont="1" applyFill="1" applyBorder="1" applyAlignment="1" applyProtection="1">
      <alignment horizontal="center" vertical="center"/>
      <protection locked="0"/>
    </xf>
    <xf numFmtId="3" fontId="250" fillId="15" borderId="13" xfId="4" applyNumberFormat="1" applyFont="1" applyFill="1" applyBorder="1" applyAlignment="1" applyProtection="1">
      <alignment horizontal="center" vertical="center"/>
      <protection locked="0"/>
    </xf>
    <xf numFmtId="0" fontId="14" fillId="13" borderId="23" xfId="4" applyFont="1" applyFill="1" applyBorder="1" applyAlignment="1" applyProtection="1">
      <alignment horizontal="center" vertical="center"/>
    </xf>
    <xf numFmtId="0" fontId="14" fillId="13" borderId="34" xfId="4" applyFont="1" applyFill="1" applyBorder="1" applyAlignment="1" applyProtection="1">
      <alignment horizontal="center"/>
    </xf>
    <xf numFmtId="3" fontId="186" fillId="15" borderId="136" xfId="4" applyNumberFormat="1" applyFont="1" applyFill="1" applyBorder="1" applyAlignment="1" applyProtection="1">
      <alignment horizontal="center" vertical="center"/>
      <protection locked="0"/>
    </xf>
    <xf numFmtId="3" fontId="186" fillId="15" borderId="12" xfId="4" applyNumberFormat="1" applyFont="1" applyFill="1" applyBorder="1" applyAlignment="1" applyProtection="1">
      <alignment horizontal="center" vertical="center"/>
      <protection locked="0"/>
    </xf>
    <xf numFmtId="3" fontId="186" fillId="15" borderId="13" xfId="4" applyNumberFormat="1" applyFont="1" applyFill="1" applyBorder="1" applyAlignment="1" applyProtection="1">
      <alignment horizontal="center" vertical="center"/>
      <protection locked="0"/>
    </xf>
    <xf numFmtId="0" fontId="168" fillId="26" borderId="12" xfId="4" applyFont="1" applyFill="1" applyBorder="1" applyAlignment="1">
      <alignment horizontal="left" vertical="center"/>
    </xf>
    <xf numFmtId="0" fontId="168" fillId="26" borderId="12" xfId="12" applyFont="1" applyFill="1" applyBorder="1" applyAlignment="1">
      <alignment vertical="center" wrapText="1"/>
    </xf>
    <xf numFmtId="0" fontId="249" fillId="26" borderId="12" xfId="4" applyFont="1" applyFill="1" applyBorder="1" applyAlignment="1">
      <alignment vertical="center" wrapText="1"/>
    </xf>
    <xf numFmtId="0" fontId="168" fillId="26" borderId="34" xfId="12" applyFont="1" applyFill="1" applyBorder="1" applyAlignment="1">
      <alignment vertical="center" wrapText="1"/>
    </xf>
    <xf numFmtId="0" fontId="168" fillId="26" borderId="48" xfId="12" applyFont="1" applyFill="1" applyBorder="1" applyAlignment="1">
      <alignment horizontal="left" vertical="center"/>
    </xf>
    <xf numFmtId="0" fontId="168" fillId="26" borderId="12" xfId="4" applyFont="1" applyFill="1" applyBorder="1" applyAlignment="1">
      <alignment horizontal="left" vertical="center" wrapText="1"/>
    </xf>
    <xf numFmtId="0" fontId="168" fillId="26" borderId="48" xfId="4" applyFont="1" applyFill="1" applyBorder="1" applyAlignment="1">
      <alignment horizontal="left" vertical="center" wrapText="1"/>
    </xf>
    <xf numFmtId="0" fontId="161" fillId="19" borderId="136" xfId="4" applyFont="1" applyFill="1" applyBorder="1" applyAlignment="1" applyProtection="1">
      <alignment horizontal="center" vertical="center" wrapText="1"/>
    </xf>
    <xf numFmtId="0" fontId="161" fillId="19" borderId="12" xfId="4" applyFont="1" applyFill="1" applyBorder="1" applyAlignment="1" applyProtection="1">
      <alignment horizontal="center" vertical="center" wrapText="1"/>
    </xf>
    <xf numFmtId="0" fontId="161" fillId="19" borderId="13" xfId="4" applyFont="1" applyFill="1" applyBorder="1" applyAlignment="1" applyProtection="1">
      <alignment horizontal="center" vertical="center" wrapText="1"/>
    </xf>
    <xf numFmtId="0" fontId="165" fillId="22" borderId="12" xfId="12" quotePrefix="1" applyFont="1" applyFill="1" applyBorder="1" applyAlignment="1">
      <alignment horizontal="left" vertical="center" wrapText="1"/>
    </xf>
    <xf numFmtId="0" fontId="252" fillId="22" borderId="12" xfId="4" applyFont="1" applyFill="1" applyBorder="1" applyAlignment="1">
      <alignment horizontal="left" vertical="center" wrapText="1"/>
    </xf>
    <xf numFmtId="0" fontId="3" fillId="0" borderId="0" xfId="4" applyFont="1" applyFill="1" applyBorder="1" applyAlignment="1" applyProtection="1">
      <alignment horizontal="left" vertical="center" wrapText="1"/>
    </xf>
    <xf numFmtId="0" fontId="5" fillId="0" borderId="0" xfId="4" applyFont="1" applyFill="1" applyBorder="1" applyAlignment="1" applyProtection="1">
      <alignment vertical="center" wrapText="1"/>
    </xf>
    <xf numFmtId="0" fontId="3" fillId="0" borderId="0" xfId="4" applyFont="1" applyFill="1" applyAlignment="1" applyProtection="1">
      <alignment horizontal="left" vertical="center" wrapText="1"/>
    </xf>
    <xf numFmtId="0" fontId="5" fillId="0" borderId="0" xfId="4" applyFont="1" applyFill="1" applyAlignment="1" applyProtection="1">
      <alignment vertical="center" wrapText="1"/>
    </xf>
    <xf numFmtId="165" fontId="3" fillId="13" borderId="0" xfId="4" applyNumberFormat="1" applyFont="1" applyFill="1" applyBorder="1" applyAlignment="1" applyProtection="1">
      <alignment horizontal="left" wrapText="1"/>
    </xf>
    <xf numFmtId="0" fontId="165" fillId="22" borderId="12" xfId="12" quotePrefix="1" applyFont="1" applyFill="1" applyBorder="1" applyAlignment="1" applyProtection="1">
      <alignment horizontal="left" vertical="center" wrapText="1"/>
    </xf>
    <xf numFmtId="0" fontId="252" fillId="22" borderId="12" xfId="4" applyFont="1" applyFill="1" applyBorder="1" applyAlignment="1" applyProtection="1">
      <alignment horizontal="left" vertical="center" wrapText="1"/>
    </xf>
    <xf numFmtId="0" fontId="163" fillId="19" borderId="12" xfId="4" applyFont="1" applyFill="1" applyBorder="1" applyAlignment="1" applyProtection="1">
      <alignment vertical="center" wrapText="1"/>
    </xf>
    <xf numFmtId="0" fontId="253" fillId="19" borderId="12" xfId="4" applyFont="1" applyFill="1" applyBorder="1" applyAlignment="1" applyProtection="1">
      <alignment vertical="center" wrapText="1"/>
    </xf>
    <xf numFmtId="0" fontId="163" fillId="19" borderId="12" xfId="4" applyFont="1" applyFill="1" applyBorder="1" applyAlignment="1" applyProtection="1">
      <alignment wrapText="1"/>
    </xf>
    <xf numFmtId="0" fontId="253" fillId="19" borderId="12" xfId="4" applyFont="1" applyFill="1" applyBorder="1" applyAlignment="1" applyProtection="1">
      <alignment wrapText="1"/>
    </xf>
    <xf numFmtId="0" fontId="163" fillId="19" borderId="12" xfId="4" applyFont="1" applyFill="1" applyBorder="1" applyAlignment="1" applyProtection="1">
      <alignment horizontal="left" vertical="center"/>
    </xf>
    <xf numFmtId="0" fontId="163" fillId="19" borderId="12" xfId="4" applyFont="1" applyFill="1" applyBorder="1" applyAlignment="1" applyProtection="1">
      <alignment horizontal="left"/>
    </xf>
    <xf numFmtId="0" fontId="3" fillId="0" borderId="0" xfId="0" applyFont="1" applyFill="1" applyAlignment="1">
      <alignment horizontal="left" vertical="top" wrapText="1"/>
    </xf>
    <xf numFmtId="0" fontId="5" fillId="0" borderId="0" xfId="0" applyFont="1" applyFill="1" applyAlignment="1">
      <alignment vertical="top" wrapText="1"/>
    </xf>
    <xf numFmtId="0" fontId="161" fillId="19" borderId="136" xfId="4" applyFont="1" applyFill="1" applyBorder="1" applyAlignment="1" applyProtection="1">
      <alignment horizontal="center" vertical="center" wrapText="1"/>
      <protection locked="0"/>
    </xf>
    <xf numFmtId="0" fontId="161" fillId="19" borderId="12" xfId="4" applyFont="1" applyFill="1" applyBorder="1" applyAlignment="1" applyProtection="1">
      <alignment horizontal="center" vertical="center" wrapText="1"/>
      <protection locked="0"/>
    </xf>
    <xf numFmtId="0" fontId="161" fillId="19" borderId="13" xfId="4" applyFont="1" applyFill="1" applyBorder="1" applyAlignment="1" applyProtection="1">
      <alignment horizontal="center" vertical="center" wrapText="1"/>
      <protection locked="0"/>
    </xf>
    <xf numFmtId="0" fontId="79" fillId="7" borderId="34" xfId="12" quotePrefix="1" applyFont="1" applyFill="1" applyBorder="1" applyAlignment="1" applyProtection="1">
      <alignment horizontal="left" vertical="center"/>
    </xf>
    <xf numFmtId="0" fontId="79" fillId="7" borderId="196" xfId="12" quotePrefix="1" applyFont="1" applyFill="1" applyBorder="1" applyAlignment="1" applyProtection="1">
      <alignment horizontal="lef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0" fontId="163" fillId="19" borderId="12" xfId="12" applyFont="1" applyFill="1" applyBorder="1" applyAlignment="1" applyProtection="1">
      <alignment vertical="center" wrapText="1"/>
    </xf>
    <xf numFmtId="0" fontId="163" fillId="19" borderId="12" xfId="12" quotePrefix="1" applyFont="1" applyFill="1" applyBorder="1" applyAlignment="1" applyProtection="1">
      <alignment horizontal="left" vertical="center" wrapText="1"/>
    </xf>
    <xf numFmtId="0" fontId="253" fillId="19" borderId="12" xfId="4" applyFont="1" applyFill="1" applyBorder="1" applyAlignment="1" applyProtection="1">
      <alignment horizontal="left" vertical="center" wrapText="1"/>
    </xf>
    <xf numFmtId="0" fontId="163" fillId="19" borderId="12" xfId="12" applyFont="1" applyFill="1" applyBorder="1" applyAlignment="1" applyProtection="1">
      <alignment horizontal="left" vertical="center"/>
    </xf>
    <xf numFmtId="14" fontId="50" fillId="15" borderId="136" xfId="9" applyNumberFormat="1" applyFont="1" applyFill="1" applyBorder="1" applyAlignment="1" applyProtection="1">
      <alignment horizontal="center" vertical="center"/>
      <protection locked="0"/>
    </xf>
    <xf numFmtId="14" fontId="50" fillId="15" borderId="13" xfId="9" applyNumberFormat="1" applyFont="1" applyFill="1" applyBorder="1" applyAlignment="1" applyProtection="1">
      <alignment horizontal="center" vertical="center"/>
      <protection locked="0"/>
    </xf>
    <xf numFmtId="0" fontId="163" fillId="15" borderId="136" xfId="4" applyFont="1" applyFill="1" applyBorder="1" applyAlignment="1" applyProtection="1">
      <alignment horizontal="left" vertical="center"/>
    </xf>
    <xf numFmtId="0" fontId="163" fillId="15" borderId="12" xfId="4" applyFont="1" applyFill="1" applyBorder="1" applyAlignment="1" applyProtection="1">
      <alignment horizontal="left" vertical="center"/>
    </xf>
    <xf numFmtId="0" fontId="230" fillId="15" borderId="136" xfId="4" applyFont="1" applyFill="1" applyBorder="1" applyAlignment="1" applyProtection="1">
      <alignment horizontal="center" vertical="center" wrapText="1"/>
    </xf>
    <xf numFmtId="0" fontId="230" fillId="15" borderId="12" xfId="4" applyFont="1" applyFill="1" applyBorder="1" applyAlignment="1" applyProtection="1">
      <alignment horizontal="center" vertical="center" wrapText="1"/>
    </xf>
    <xf numFmtId="0" fontId="230" fillId="15" borderId="13" xfId="4" applyFont="1" applyFill="1" applyBorder="1" applyAlignment="1" applyProtection="1">
      <alignment horizontal="center" vertical="center" wrapText="1"/>
    </xf>
    <xf numFmtId="167" fontId="146" fillId="25" borderId="197" xfId="4" applyNumberFormat="1" applyFont="1" applyFill="1" applyBorder="1" applyAlignment="1">
      <alignment horizontal="left" vertical="distributed" wrapText="1"/>
    </xf>
    <xf numFmtId="0" fontId="0" fillId="0" borderId="23" xfId="0" applyBorder="1" applyAlignment="1">
      <alignment vertical="distributed" wrapText="1"/>
    </xf>
    <xf numFmtId="0" fontId="0" fillId="0" borderId="198" xfId="0" applyBorder="1" applyAlignment="1">
      <alignment vertical="distributed" wrapText="1"/>
    </xf>
    <xf numFmtId="0" fontId="0" fillId="0" borderId="134" xfId="0" applyBorder="1" applyAlignment="1">
      <alignment vertical="distributed" wrapText="1"/>
    </xf>
    <xf numFmtId="0" fontId="0" fillId="0" borderId="0" xfId="0" applyBorder="1" applyAlignment="1">
      <alignment vertical="distributed" wrapText="1"/>
    </xf>
    <xf numFmtId="0" fontId="0" fillId="0" borderId="135" xfId="0" applyBorder="1" applyAlignment="1">
      <alignment vertical="distributed" wrapText="1"/>
    </xf>
    <xf numFmtId="0" fontId="0" fillId="0" borderId="199" xfId="0" applyBorder="1" applyAlignment="1">
      <alignment vertical="distributed" wrapText="1"/>
    </xf>
    <xf numFmtId="0" fontId="0" fillId="0" borderId="34" xfId="0" applyBorder="1" applyAlignment="1">
      <alignment vertical="distributed" wrapText="1"/>
    </xf>
    <xf numFmtId="0" fontId="0" fillId="0" borderId="196" xfId="0" applyBorder="1" applyAlignment="1">
      <alignment vertical="distributed" wrapText="1"/>
    </xf>
    <xf numFmtId="0" fontId="11" fillId="13" borderId="23" xfId="4" quotePrefix="1" applyFont="1" applyFill="1" applyBorder="1" applyAlignment="1" applyProtection="1">
      <alignment vertical="center" wrapText="1"/>
    </xf>
    <xf numFmtId="0" fontId="0" fillId="0" borderId="23" xfId="0" applyBorder="1" applyAlignment="1">
      <alignment vertical="center" wrapText="1"/>
    </xf>
    <xf numFmtId="167" fontId="146" fillId="25" borderId="197" xfId="4" applyNumberFormat="1" applyFont="1" applyFill="1" applyBorder="1" applyAlignment="1">
      <alignment horizontal="left" vertical="top" wrapText="1"/>
    </xf>
    <xf numFmtId="167" fontId="146" fillId="25" borderId="23" xfId="4" applyNumberFormat="1" applyFont="1" applyFill="1" applyBorder="1" applyAlignment="1">
      <alignment horizontal="left" vertical="top" wrapText="1"/>
    </xf>
    <xf numFmtId="167" fontId="146" fillId="25" borderId="198" xfId="4" applyNumberFormat="1" applyFont="1" applyFill="1" applyBorder="1" applyAlignment="1">
      <alignment horizontal="left" vertical="top" wrapText="1"/>
    </xf>
    <xf numFmtId="167" fontId="146" fillId="25" borderId="134" xfId="4" applyNumberFormat="1" applyFont="1" applyFill="1" applyBorder="1" applyAlignment="1">
      <alignment horizontal="left" vertical="top" wrapText="1"/>
    </xf>
    <xf numFmtId="167" fontId="146" fillId="25" borderId="0" xfId="4" applyNumberFormat="1" applyFont="1" applyFill="1" applyBorder="1" applyAlignment="1">
      <alignment horizontal="left" vertical="top" wrapText="1"/>
    </xf>
    <xf numFmtId="167" fontId="146" fillId="25" borderId="135" xfId="4" applyNumberFormat="1" applyFont="1" applyFill="1" applyBorder="1" applyAlignment="1">
      <alignment horizontal="left" vertical="top" wrapText="1"/>
    </xf>
    <xf numFmtId="167" fontId="146" fillId="25" borderId="199" xfId="4" applyNumberFormat="1" applyFont="1" applyFill="1" applyBorder="1" applyAlignment="1">
      <alignment horizontal="left" vertical="top" wrapText="1"/>
    </xf>
    <xf numFmtId="167" fontId="146" fillId="25" borderId="34" xfId="4" applyNumberFormat="1" applyFont="1" applyFill="1" applyBorder="1" applyAlignment="1">
      <alignment horizontal="left" vertical="top" wrapText="1"/>
    </xf>
    <xf numFmtId="167" fontId="146" fillId="25" borderId="196" xfId="4" applyNumberFormat="1" applyFont="1" applyFill="1" applyBorder="1" applyAlignment="1">
      <alignment horizontal="left" vertical="top" wrapText="1"/>
    </xf>
    <xf numFmtId="0" fontId="163" fillId="19" borderId="12" xfId="12" quotePrefix="1" applyFont="1" applyFill="1" applyBorder="1" applyAlignment="1" applyProtection="1">
      <alignment horizontal="left" vertical="center"/>
    </xf>
    <xf numFmtId="0" fontId="150"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0" fontId="163" fillId="19" borderId="48" xfId="4" applyFont="1" applyFill="1" applyBorder="1" applyAlignment="1" applyProtection="1">
      <alignment horizontal="left" vertical="center"/>
    </xf>
    <xf numFmtId="0" fontId="0" fillId="0" borderId="23" xfId="0" applyBorder="1" applyAlignment="1">
      <alignment wrapText="1"/>
    </xf>
    <xf numFmtId="0" fontId="0" fillId="0" borderId="198" xfId="0" applyBorder="1" applyAlignment="1">
      <alignment wrapText="1"/>
    </xf>
    <xf numFmtId="0" fontId="0" fillId="0" borderId="134" xfId="0" applyBorder="1" applyAlignment="1">
      <alignment wrapText="1"/>
    </xf>
    <xf numFmtId="0" fontId="0" fillId="0" borderId="0" xfId="0" applyBorder="1" applyAlignment="1">
      <alignment wrapText="1"/>
    </xf>
    <xf numFmtId="0" fontId="0" fillId="0" borderId="135" xfId="0" applyBorder="1" applyAlignment="1">
      <alignment wrapText="1"/>
    </xf>
    <xf numFmtId="0" fontId="0" fillId="0" borderId="199" xfId="0" applyBorder="1" applyAlignment="1">
      <alignment wrapText="1"/>
    </xf>
    <xf numFmtId="0" fontId="0" fillId="0" borderId="34" xfId="0" applyBorder="1" applyAlignment="1">
      <alignment wrapText="1"/>
    </xf>
    <xf numFmtId="0" fontId="0" fillId="0" borderId="196" xfId="0" applyBorder="1" applyAlignment="1">
      <alignment wrapText="1"/>
    </xf>
    <xf numFmtId="165" fontId="3" fillId="13" borderId="0" xfId="4" applyNumberFormat="1" applyFont="1" applyFill="1" applyBorder="1" applyAlignment="1" applyProtection="1">
      <alignment horizontal="left" wrapText="1"/>
      <protection locked="0"/>
    </xf>
    <xf numFmtId="0" fontId="6" fillId="15" borderId="136" xfId="4" applyFont="1" applyFill="1" applyBorder="1" applyAlignment="1" applyProtection="1">
      <alignment horizontal="left" vertical="center"/>
    </xf>
    <xf numFmtId="0" fontId="6" fillId="15" borderId="12" xfId="4" applyFont="1" applyFill="1" applyBorder="1" applyAlignment="1" applyProtection="1">
      <alignment horizontal="left" vertical="center"/>
    </xf>
    <xf numFmtId="0" fontId="11" fillId="13" borderId="23" xfId="4" quotePrefix="1" applyFont="1" applyFill="1" applyBorder="1" applyAlignment="1" applyProtection="1">
      <alignment vertical="center"/>
    </xf>
    <xf numFmtId="0" fontId="0" fillId="0" borderId="23" xfId="0" applyBorder="1" applyAlignment="1">
      <alignment vertical="center"/>
    </xf>
  </cellXfs>
  <cellStyles count="18">
    <cellStyle name="Comma" xfId="1" builtinId="3"/>
    <cellStyle name="Hyperlink" xfId="2" builtinId="8"/>
    <cellStyle name="Hyperlink 2" xfId="3" xr:uid="{00000000-0005-0000-0000-000002000000}"/>
    <cellStyle name="Normal" xfId="0" builtinId="0"/>
    <cellStyle name="Normal 2" xfId="4" xr:uid="{00000000-0005-0000-0000-000004000000}"/>
    <cellStyle name="Normal 3" xfId="5" xr:uid="{00000000-0005-0000-0000-000005000000}"/>
    <cellStyle name="Normal 3 2" xfId="6" xr:uid="{00000000-0005-0000-0000-000006000000}"/>
    <cellStyle name="Normal 4" xfId="7" xr:uid="{00000000-0005-0000-0000-000007000000}"/>
    <cellStyle name="Normal_B3_2013" xfId="8" xr:uid="{00000000-0005-0000-0000-000008000000}"/>
    <cellStyle name="Normal_BIN 7301,7311 and 6301" xfId="9" xr:uid="{00000000-0005-0000-0000-000009000000}"/>
    <cellStyle name="Normal_COA-2001-ZAPOVED-No-81-29012002-ANNEX" xfId="10" xr:uid="{00000000-0005-0000-0000-00000A000000}"/>
    <cellStyle name="Normal_DOMV" xfId="11" xr:uid="{00000000-0005-0000-0000-00000B000000}"/>
    <cellStyle name="Normal_EBK_PROJECT_2001-last" xfId="12" xr:uid="{00000000-0005-0000-0000-00000C000000}"/>
    <cellStyle name="Normal_EBK-2002-draft" xfId="13" xr:uid="{00000000-0005-0000-0000-00000D000000}"/>
    <cellStyle name="Normal_MAKET" xfId="14" xr:uid="{00000000-0005-0000-0000-00000E000000}"/>
    <cellStyle name="Normal_Sheet2" xfId="15" xr:uid="{00000000-0005-0000-0000-00000F000000}"/>
    <cellStyle name="Normal_TRIAL-BALANCE-2001-MAKET" xfId="16" xr:uid="{00000000-0005-0000-0000-000010000000}"/>
    <cellStyle name="Normal_ZADACHA" xfId="17" xr:uid="{00000000-0005-0000-0000-000011000000}"/>
  </cellStyles>
  <dxfs count="216">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rgb="FFFFFFCC"/>
      </font>
    </dxf>
    <dxf>
      <font>
        <color theme="0"/>
      </font>
    </dxf>
    <dxf>
      <font>
        <color theme="0"/>
      </font>
      <fill>
        <patternFill>
          <bgColor theme="0"/>
        </patternFill>
      </fill>
    </dxf>
    <dxf>
      <font>
        <color auto="1"/>
      </font>
    </dxf>
    <dxf>
      <font>
        <color rgb="FFFFFFCC"/>
      </font>
      <numFmt numFmtId="1" formatCode="0"/>
      <fill>
        <patternFill>
          <bgColor rgb="FFFFFFCC"/>
        </patternFill>
      </fill>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00000000-0008-0000-0200-00000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boyadzhieva\AppData\Local\Microsoft\Windows\INetCache\Content.Outlook\339DFOA2\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444" customWidth="1"/>
    <col min="2" max="2" width="20.140625" style="1444" customWidth="1"/>
    <col min="3" max="3" width="22.42578125" style="1444" customWidth="1"/>
    <col min="4" max="4" width="34.5703125" style="1444" customWidth="1"/>
    <col min="5" max="5" width="0.7109375" style="1444" customWidth="1"/>
    <col min="6" max="7" width="17.140625" style="1444" customWidth="1"/>
    <col min="8" max="8" width="0.7109375" style="1444" customWidth="1"/>
    <col min="9" max="9" width="16.7109375" style="1444" customWidth="1"/>
    <col min="10" max="10" width="17.140625" style="1444" customWidth="1"/>
    <col min="11" max="11" width="0.7109375" style="1444" customWidth="1"/>
    <col min="12" max="12" width="17.140625" style="1444" customWidth="1"/>
    <col min="13" max="13" width="0.7109375" style="1444" customWidth="1"/>
    <col min="14" max="14" width="17.140625" style="1444" customWidth="1"/>
    <col min="15" max="15" width="3.5703125" style="1444" customWidth="1"/>
    <col min="16" max="17" width="20" style="1465" customWidth="1"/>
    <col min="18" max="18" width="1.140625" style="1465" customWidth="1"/>
    <col min="19" max="19" width="59.5703125" style="1444" customWidth="1"/>
    <col min="20" max="21" width="12.28515625" style="1444" customWidth="1"/>
    <col min="22" max="22" width="1.140625" style="1444" customWidth="1"/>
    <col min="23" max="24" width="12.28515625" style="1444" customWidth="1"/>
    <col min="25" max="26" width="9.140625" style="1444"/>
    <col min="27" max="27" width="10.42578125" style="1444" customWidth="1"/>
    <col min="28" max="16384" width="9.140625" style="1444"/>
  </cols>
  <sheetData>
    <row r="1" spans="1:27" s="1299" customFormat="1" ht="15.75" customHeight="1">
      <c r="A1" s="1291"/>
      <c r="B1" s="1292" t="s">
        <v>1371</v>
      </c>
      <c r="C1" s="1292"/>
      <c r="D1" s="1292"/>
      <c r="E1" s="1293"/>
      <c r="F1" s="1294" t="s">
        <v>1372</v>
      </c>
      <c r="G1" s="1295" t="s">
        <v>1373</v>
      </c>
      <c r="H1" s="1293"/>
      <c r="I1" s="1296" t="s">
        <v>1374</v>
      </c>
      <c r="J1" s="1296"/>
      <c r="K1" s="1293"/>
      <c r="L1" s="1297" t="s">
        <v>1375</v>
      </c>
      <c r="M1" s="1293"/>
      <c r="N1" s="1298"/>
      <c r="O1" s="1293"/>
      <c r="P1" s="1451" t="s">
        <v>1494</v>
      </c>
      <c r="Q1" s="1452"/>
      <c r="R1" s="1497"/>
      <c r="S1" s="1291"/>
      <c r="T1" s="1291"/>
      <c r="U1" s="1291"/>
      <c r="V1" s="1291"/>
      <c r="W1" s="1309"/>
      <c r="X1" s="1309"/>
      <c r="Y1" s="1309"/>
      <c r="Z1" s="1309"/>
      <c r="AA1" s="1309"/>
    </row>
    <row r="2" spans="1:27" s="1304" customFormat="1" ht="20.25" customHeight="1">
      <c r="A2" s="1291"/>
      <c r="B2" s="1865" t="str">
        <f>+OTCHET!B9</f>
        <v>ДЪРЖАВЕН ФОНД ЗЕМЕДЕЛИЕ</v>
      </c>
      <c r="C2" s="1866"/>
      <c r="D2" s="1867"/>
      <c r="E2" s="1301"/>
      <c r="F2" s="1633">
        <f>+OTCHET!H9</f>
        <v>0</v>
      </c>
      <c r="G2" s="1665" t="str">
        <f>+OTCHET!F12</f>
        <v>8400</v>
      </c>
      <c r="H2" s="1302"/>
      <c r="I2" s="1868">
        <f>+OTCHET!H610</f>
        <v>0</v>
      </c>
      <c r="J2" s="1869"/>
      <c r="K2" s="1298"/>
      <c r="L2" s="1870">
        <f>+OTCHET!H608</f>
        <v>0</v>
      </c>
      <c r="M2" s="1871"/>
      <c r="N2" s="1872"/>
      <c r="O2" s="1303"/>
      <c r="P2" s="1450">
        <f>+OTCHET!E15</f>
        <v>0</v>
      </c>
      <c r="Q2" s="1454" t="str">
        <f>+OTCHET!F15</f>
        <v>БЮДЖЕТ</v>
      </c>
      <c r="R2" s="1456"/>
      <c r="S2" s="1291" t="s">
        <v>1588</v>
      </c>
      <c r="T2" s="1873">
        <f>+OTCHET!I9</f>
        <v>0</v>
      </c>
      <c r="U2" s="1874"/>
      <c r="V2" s="1303"/>
      <c r="W2" s="1309"/>
      <c r="X2" s="1309"/>
      <c r="Y2" s="1309"/>
      <c r="Z2" s="1309"/>
      <c r="AA2" s="1309"/>
    </row>
    <row r="3" spans="1:27" s="1304" customFormat="1" ht="4.5" customHeight="1">
      <c r="A3" s="1291"/>
      <c r="B3" s="1305"/>
      <c r="C3" s="1305"/>
      <c r="D3" s="1305"/>
      <c r="E3" s="1301"/>
      <c r="F3" s="1306"/>
      <c r="G3" s="1303"/>
      <c r="H3" s="1302"/>
      <c r="I3" s="1303"/>
      <c r="J3" s="1303"/>
      <c r="K3" s="1302"/>
      <c r="L3" s="1298"/>
      <c r="M3" s="1293"/>
      <c r="N3" s="1298"/>
      <c r="O3" s="1303"/>
      <c r="P3" s="1455"/>
      <c r="Q3" s="1456"/>
      <c r="R3" s="1456"/>
      <c r="S3" s="1291"/>
      <c r="T3" s="1291"/>
      <c r="U3" s="1291"/>
      <c r="V3" s="1303"/>
      <c r="W3" s="1309"/>
      <c r="X3" s="1309"/>
      <c r="Y3" s="1309"/>
      <c r="Z3" s="1309"/>
      <c r="AA3" s="1309"/>
    </row>
    <row r="4" spans="1:27" s="1304" customFormat="1" ht="18.75" customHeight="1">
      <c r="A4" s="1291"/>
      <c r="B4" s="1498" t="s">
        <v>1493</v>
      </c>
      <c r="C4" s="1498"/>
      <c r="D4" s="1498"/>
      <c r="E4" s="1499"/>
      <c r="F4" s="1498"/>
      <c r="G4" s="1500"/>
      <c r="H4" s="1500"/>
      <c r="I4" s="1500"/>
      <c r="J4" s="1500" t="s">
        <v>1376</v>
      </c>
      <c r="K4" s="1302"/>
      <c r="L4" s="1307">
        <f>+Q4</f>
        <v>2026</v>
      </c>
      <c r="M4" s="1308"/>
      <c r="N4" s="1308"/>
      <c r="O4" s="1303"/>
      <c r="P4" s="1501" t="s">
        <v>1376</v>
      </c>
      <c r="Q4" s="1307">
        <f>+OTCHET!C3</f>
        <v>2026</v>
      </c>
      <c r="R4" s="1456"/>
      <c r="S4" s="1875" t="s">
        <v>1502</v>
      </c>
      <c r="T4" s="1875"/>
      <c r="U4" s="1875"/>
      <c r="V4" s="1291"/>
      <c r="W4" s="1309"/>
      <c r="X4" s="1309"/>
      <c r="Y4" s="1309"/>
      <c r="Z4" s="1309"/>
      <c r="AA4" s="1309"/>
    </row>
    <row r="5" spans="1:27" s="1304" customFormat="1" ht="2.25" customHeight="1">
      <c r="A5" s="1302"/>
      <c r="B5" s="1502"/>
      <c r="C5" s="1502"/>
      <c r="D5" s="1502"/>
      <c r="E5" s="1502"/>
      <c r="F5" s="1502"/>
      <c r="G5" s="1503"/>
      <c r="H5" s="1502"/>
      <c r="I5" s="1503"/>
      <c r="J5" s="1504"/>
      <c r="K5" s="1302"/>
      <c r="L5" s="1303"/>
      <c r="M5" s="1303"/>
      <c r="N5" s="1302"/>
      <c r="O5" s="1303"/>
      <c r="P5" s="1303"/>
      <c r="Q5" s="1457"/>
      <c r="R5" s="1456"/>
      <c r="S5" s="1291"/>
      <c r="T5" s="1291"/>
      <c r="U5" s="1291"/>
      <c r="V5" s="1291"/>
      <c r="W5" s="1309"/>
      <c r="X5" s="1309"/>
      <c r="Y5" s="1309"/>
      <c r="Z5" s="1309"/>
      <c r="AA5" s="1309"/>
    </row>
    <row r="6" spans="1:27" s="1299" customFormat="1" ht="17.25" customHeight="1">
      <c r="A6" s="1291"/>
      <c r="B6" s="1498" t="s">
        <v>1492</v>
      </c>
      <c r="C6" s="1498"/>
      <c r="D6" s="1498"/>
      <c r="E6" s="1499"/>
      <c r="F6" s="1505"/>
      <c r="G6" s="1505"/>
      <c r="H6" s="1499"/>
      <c r="I6" s="1505"/>
      <c r="J6" s="1506"/>
      <c r="K6" s="1301"/>
      <c r="L6" s="1634">
        <f>OTCHET!F9</f>
        <v>46203</v>
      </c>
      <c r="M6" s="1301"/>
      <c r="N6" s="1493" t="s">
        <v>2148</v>
      </c>
      <c r="O6" s="1293"/>
      <c r="P6" s="1635">
        <f>OTCHET!F9</f>
        <v>46203</v>
      </c>
      <c r="Q6" s="1493" t="s">
        <v>2148</v>
      </c>
      <c r="R6" s="1492"/>
      <c r="S6" s="1864">
        <f>+Q4</f>
        <v>2026</v>
      </c>
      <c r="T6" s="1864"/>
      <c r="U6" s="1864"/>
      <c r="V6" s="1291"/>
      <c r="W6" s="1309"/>
      <c r="X6" s="1309"/>
      <c r="Y6" s="1309"/>
      <c r="Z6" s="1309"/>
      <c r="AA6" s="1309"/>
    </row>
    <row r="7" spans="1:27" s="1299" customFormat="1" ht="4.5" customHeight="1" thickBot="1">
      <c r="A7" s="1291"/>
      <c r="B7" s="1310"/>
      <c r="C7" s="1310"/>
      <c r="D7" s="1310"/>
      <c r="E7" s="1301"/>
      <c r="F7" s="1311"/>
      <c r="G7" s="1311"/>
      <c r="H7" s="1301"/>
      <c r="I7" s="1311"/>
      <c r="J7" s="1311"/>
      <c r="K7" s="1301"/>
      <c r="L7" s="1311"/>
      <c r="M7" s="1301"/>
      <c r="N7" s="1311"/>
      <c r="O7" s="1312"/>
      <c r="P7" s="1459"/>
      <c r="Q7" s="1459"/>
      <c r="R7" s="1492"/>
      <c r="S7" s="1313"/>
      <c r="T7" s="1313"/>
      <c r="U7" s="1313"/>
      <c r="V7" s="1293"/>
      <c r="W7" s="1309"/>
      <c r="X7" s="1309"/>
      <c r="Y7" s="1309"/>
      <c r="Z7" s="1309"/>
    </row>
    <row r="8" spans="1:27" s="1299" customFormat="1" ht="57" customHeight="1">
      <c r="A8" s="1291"/>
      <c r="B8" s="1314"/>
      <c r="C8" s="1315"/>
      <c r="D8" s="1316"/>
      <c r="E8" s="1301"/>
      <c r="F8" s="1317" t="s">
        <v>1377</v>
      </c>
      <c r="G8" s="1318" t="s">
        <v>1378</v>
      </c>
      <c r="H8" s="1301"/>
      <c r="I8" s="1507" t="s">
        <v>1379</v>
      </c>
      <c r="J8" s="1319" t="s">
        <v>1380</v>
      </c>
      <c r="K8" s="1301"/>
      <c r="L8" s="1320" t="s">
        <v>1381</v>
      </c>
      <c r="M8" s="1301"/>
      <c r="N8" s="1321" t="s">
        <v>1382</v>
      </c>
      <c r="O8" s="1322"/>
      <c r="P8" s="1469" t="s">
        <v>1503</v>
      </c>
      <c r="Q8" s="1468" t="s">
        <v>1495</v>
      </c>
      <c r="R8" s="1492"/>
      <c r="S8" s="1879" t="s">
        <v>1291</v>
      </c>
      <c r="T8" s="1880"/>
      <c r="U8" s="1881"/>
      <c r="V8" s="1293"/>
      <c r="W8" s="1309"/>
      <c r="X8" s="1309"/>
      <c r="Y8" s="1309"/>
      <c r="Z8" s="1309"/>
    </row>
    <row r="9" spans="1:27" s="1299" customFormat="1" ht="18" customHeight="1" thickBot="1">
      <c r="A9" s="1291"/>
      <c r="B9" s="1323" t="s">
        <v>1383</v>
      </c>
      <c r="C9" s="1324"/>
      <c r="D9" s="1325"/>
      <c r="E9" s="1301"/>
      <c r="F9" s="1326">
        <f>+L4</f>
        <v>2026</v>
      </c>
      <c r="G9" s="1445">
        <f>+L6</f>
        <v>46203</v>
      </c>
      <c r="H9" s="1301"/>
      <c r="I9" s="1327">
        <f>+L4</f>
        <v>2026</v>
      </c>
      <c r="J9" s="1447">
        <f>+L6</f>
        <v>46203</v>
      </c>
      <c r="K9" s="1448"/>
      <c r="L9" s="1446">
        <f>+L6</f>
        <v>46203</v>
      </c>
      <c r="M9" s="1448"/>
      <c r="N9" s="1449">
        <f>+L6</f>
        <v>46203</v>
      </c>
      <c r="O9" s="1328"/>
      <c r="P9" s="1467">
        <f>+L4</f>
        <v>2026</v>
      </c>
      <c r="Q9" s="1466">
        <f>OTCHET!F9</f>
        <v>46203</v>
      </c>
      <c r="R9" s="1492"/>
      <c r="S9" s="1882" t="s">
        <v>1289</v>
      </c>
      <c r="T9" s="1883"/>
      <c r="U9" s="1884"/>
      <c r="V9" s="1329"/>
      <c r="W9" s="1309"/>
      <c r="X9" s="1309"/>
      <c r="Y9" s="1309"/>
      <c r="Z9" s="1309"/>
    </row>
    <row r="10" spans="1:27" s="1299" customFormat="1" ht="15.75">
      <c r="A10" s="1291"/>
      <c r="B10" s="1330" t="s">
        <v>1384</v>
      </c>
      <c r="C10" s="1331"/>
      <c r="D10" s="1332"/>
      <c r="E10" s="1301"/>
      <c r="F10" s="1333" t="s">
        <v>334</v>
      </c>
      <c r="G10" s="1334" t="s">
        <v>335</v>
      </c>
      <c r="H10" s="1301"/>
      <c r="I10" s="1333" t="s">
        <v>973</v>
      </c>
      <c r="J10" s="1334" t="s">
        <v>974</v>
      </c>
      <c r="K10" s="1301"/>
      <c r="L10" s="1334" t="s">
        <v>950</v>
      </c>
      <c r="M10" s="1301"/>
      <c r="N10" s="1335" t="s">
        <v>1385</v>
      </c>
      <c r="O10" s="1336"/>
      <c r="P10" s="1460" t="s">
        <v>334</v>
      </c>
      <c r="Q10" s="1461" t="s">
        <v>335</v>
      </c>
      <c r="R10" s="1492"/>
      <c r="S10" s="1586"/>
      <c r="T10" s="1587"/>
      <c r="U10" s="1588"/>
      <c r="V10" s="1329"/>
      <c r="W10" s="1309"/>
      <c r="X10" s="1309"/>
      <c r="Y10" s="1309"/>
      <c r="Z10" s="1309"/>
    </row>
    <row r="11" spans="1:27" s="1299" customFormat="1" ht="15.75">
      <c r="A11" s="1337"/>
      <c r="B11" s="1471" t="s">
        <v>1386</v>
      </c>
      <c r="C11" s="1338"/>
      <c r="D11" s="1339"/>
      <c r="E11" s="1301"/>
      <c r="F11" s="1508"/>
      <c r="G11" s="1517"/>
      <c r="H11" s="1301"/>
      <c r="I11" s="1508"/>
      <c r="J11" s="1508"/>
      <c r="K11" s="1510"/>
      <c r="L11" s="1508"/>
      <c r="M11" s="1510"/>
      <c r="N11" s="1654"/>
      <c r="O11" s="1655"/>
      <c r="P11" s="1508"/>
      <c r="Q11" s="1508"/>
      <c r="R11" s="1492"/>
      <c r="S11" s="1471" t="s">
        <v>1386</v>
      </c>
      <c r="T11" s="1338"/>
      <c r="U11" s="1339"/>
      <c r="V11" s="1329"/>
      <c r="W11" s="1309"/>
      <c r="X11" s="1309"/>
      <c r="Y11" s="1309"/>
      <c r="Z11" s="1309"/>
    </row>
    <row r="12" spans="1:27" s="1299" customFormat="1" ht="15.75">
      <c r="A12" s="1337"/>
      <c r="B12" s="1474" t="s">
        <v>1387</v>
      </c>
      <c r="C12" s="1351"/>
      <c r="D12" s="1352"/>
      <c r="E12" s="1301"/>
      <c r="F12" s="1520"/>
      <c r="G12" s="1519"/>
      <c r="H12" s="1301"/>
      <c r="I12" s="1520"/>
      <c r="J12" s="1520"/>
      <c r="K12" s="1510"/>
      <c r="L12" s="1520"/>
      <c r="M12" s="1510"/>
      <c r="N12" s="1656"/>
      <c r="O12" s="1655"/>
      <c r="P12" s="1520"/>
      <c r="Q12" s="1520"/>
      <c r="R12" s="1492"/>
      <c r="S12" s="1474" t="s">
        <v>1387</v>
      </c>
      <c r="T12" s="1351"/>
      <c r="U12" s="1352"/>
      <c r="V12" s="1329"/>
      <c r="W12" s="1309"/>
      <c r="X12" s="1309"/>
      <c r="Y12" s="1309"/>
      <c r="Z12" s="1309"/>
    </row>
    <row r="13" spans="1:27" s="1299" customFormat="1" ht="15.75">
      <c r="A13" s="1337"/>
      <c r="B13" s="1475" t="s">
        <v>1388</v>
      </c>
      <c r="C13" s="1353"/>
      <c r="D13" s="1354"/>
      <c r="E13" s="1301"/>
      <c r="F13" s="1509">
        <f>+IF($P$2=0,$P13,0)</f>
        <v>0</v>
      </c>
      <c r="G13" s="1537">
        <f>+IF($P$2=0,$Q13,0)</f>
        <v>0</v>
      </c>
      <c r="H13" s="1301"/>
      <c r="I13" s="1509">
        <f>+IF(OR($P$2=98,$P$2=42,$P$2=96,$P$2=97),$P13,0)</f>
        <v>0</v>
      </c>
      <c r="J13" s="1537">
        <f>+IF(OR($P$2=98,$P$2=42,$P$2=96,$P$2=97),$Q13,0)</f>
        <v>0</v>
      </c>
      <c r="K13" s="1510"/>
      <c r="L13" s="1537">
        <f>+IF($P$2=33,$Q13,0)</f>
        <v>0</v>
      </c>
      <c r="M13" s="1510"/>
      <c r="N13" s="1511">
        <f>+ROUND(+G13+J13+L13,0)</f>
        <v>0</v>
      </c>
      <c r="O13" s="1655"/>
      <c r="P13" s="1742">
        <f>+ROUND(OTCHET!E22+OTCHET!E28+OTCHET!E33+OTCHET!E39+OTCHET!E47+OTCHET!E52+OTCHET!E58+OTCHET!E61+OTCHET!E64+OTCHET!E65+OTCHET!E72+OTCHET!E73,0)</f>
        <v>0</v>
      </c>
      <c r="Q13" s="1743">
        <f>+ROUND(OTCHET!F22+OTCHET!F28+OTCHET!F33+OTCHET!F39+OTCHET!F47+OTCHET!F52+OTCHET!F58+OTCHET!F61+OTCHET!F64+OTCHET!F65+OTCHET!F72+OTCHET!F73,0)</f>
        <v>0</v>
      </c>
      <c r="R13" s="1492"/>
      <c r="S13" s="1885" t="s">
        <v>1504</v>
      </c>
      <c r="T13" s="1886"/>
      <c r="U13" s="1887"/>
      <c r="V13" s="1329"/>
      <c r="W13" s="1309"/>
      <c r="X13" s="1309"/>
      <c r="Y13" s="1309"/>
      <c r="Z13" s="1309"/>
    </row>
    <row r="14" spans="1:27" s="1299" customFormat="1" ht="15.75">
      <c r="A14" s="1337"/>
      <c r="B14" s="1490" t="s">
        <v>2063</v>
      </c>
      <c r="C14" s="1401"/>
      <c r="D14" s="1402"/>
      <c r="E14" s="1301"/>
      <c r="F14" s="1546">
        <f t="shared" ref="F14:F22" si="0">+IF($P$2=0,$P14,0)</f>
        <v>0</v>
      </c>
      <c r="G14" s="1545">
        <f t="shared" ref="G14:G22" si="1">+IF($P$2=0,$Q14,0)</f>
        <v>0</v>
      </c>
      <c r="H14" s="1301"/>
      <c r="I14" s="1546">
        <f t="shared" ref="I14:I22" si="2">+IF(OR($P$2=98,$P$2=42,$P$2=96,$P$2=97),$P14,0)</f>
        <v>0</v>
      </c>
      <c r="J14" s="1545">
        <f t="shared" ref="J14:J22" si="3">+IF(OR($P$2=98,$P$2=42,$P$2=96,$P$2=97),$Q14,0)</f>
        <v>0</v>
      </c>
      <c r="K14" s="1510"/>
      <c r="L14" s="1545">
        <f t="shared" ref="L14:L22" si="4">+IF($P$2=33,$Q14,0)</f>
        <v>0</v>
      </c>
      <c r="M14" s="1510"/>
      <c r="N14" s="1512">
        <f t="shared" ref="N14:N22" si="5">+ROUND(+G14+J14+L14,0)</f>
        <v>0</v>
      </c>
      <c r="O14" s="1655"/>
      <c r="P14" s="1546">
        <f>+ROUND(+OTCHET!E90+OTCHET!E93+OTCHET!E94+OTCHET!E113+OTCHET!E114,0)</f>
        <v>0</v>
      </c>
      <c r="Q14" s="1545">
        <f>+ROUND(+OTCHET!F90+OTCHET!F93+OTCHET!F94+OTCHET!F113+OTCHET!F114,0)</f>
        <v>0</v>
      </c>
      <c r="R14" s="1492"/>
      <c r="S14" s="1888" t="s">
        <v>2061</v>
      </c>
      <c r="T14" s="1889"/>
      <c r="U14" s="1890"/>
      <c r="V14" s="1329"/>
      <c r="W14" s="1309"/>
      <c r="X14" s="1309"/>
      <c r="Y14" s="1309"/>
      <c r="Z14" s="1309"/>
    </row>
    <row r="15" spans="1:27" s="1299" customFormat="1" ht="15.75">
      <c r="A15" s="1337"/>
      <c r="B15" s="1484" t="s">
        <v>2060</v>
      </c>
      <c r="C15" s="1715"/>
      <c r="D15" s="1716"/>
      <c r="E15" s="1301"/>
      <c r="F15" s="1717">
        <f t="shared" si="0"/>
        <v>0</v>
      </c>
      <c r="G15" s="1718">
        <f t="shared" si="1"/>
        <v>0</v>
      </c>
      <c r="H15" s="1301"/>
      <c r="I15" s="1717">
        <f t="shared" si="2"/>
        <v>0</v>
      </c>
      <c r="J15" s="1718">
        <f t="shared" si="3"/>
        <v>0</v>
      </c>
      <c r="K15" s="1510"/>
      <c r="L15" s="1718">
        <f t="shared" si="4"/>
        <v>0</v>
      </c>
      <c r="M15" s="1510"/>
      <c r="N15" s="1719">
        <f t="shared" si="5"/>
        <v>0</v>
      </c>
      <c r="O15" s="1655"/>
      <c r="P15" s="1717">
        <f>+ROUND(+OTCHET!E113+OTCHET!E114,0)</f>
        <v>0</v>
      </c>
      <c r="Q15" s="1718">
        <f>+OTCHET!F113+OTCHET!F114</f>
        <v>0</v>
      </c>
      <c r="R15" s="1492"/>
      <c r="S15" s="1894" t="s">
        <v>2062</v>
      </c>
      <c r="T15" s="1895"/>
      <c r="U15" s="1896"/>
      <c r="V15" s="1329"/>
      <c r="W15" s="1309"/>
      <c r="X15" s="1309"/>
      <c r="Y15" s="1309"/>
      <c r="Z15" s="1309"/>
    </row>
    <row r="16" spans="1:27" s="1299" customFormat="1" ht="15.75">
      <c r="A16" s="1337"/>
      <c r="B16" s="1475" t="s">
        <v>1389</v>
      </c>
      <c r="C16" s="1353"/>
      <c r="D16" s="1354"/>
      <c r="E16" s="1301"/>
      <c r="F16" s="1637">
        <f t="shared" si="0"/>
        <v>0</v>
      </c>
      <c r="G16" s="1636">
        <f t="shared" si="1"/>
        <v>132587</v>
      </c>
      <c r="H16" s="1301"/>
      <c r="I16" s="1637">
        <f t="shared" si="2"/>
        <v>0</v>
      </c>
      <c r="J16" s="1636">
        <f t="shared" si="3"/>
        <v>0</v>
      </c>
      <c r="K16" s="1510"/>
      <c r="L16" s="1636">
        <f t="shared" si="4"/>
        <v>0</v>
      </c>
      <c r="M16" s="1510"/>
      <c r="N16" s="1512">
        <f t="shared" si="5"/>
        <v>132587</v>
      </c>
      <c r="O16" s="1655"/>
      <c r="P16" s="1637">
        <f>+ROUND(+OTCHET!E108+OTCHET!E109,0)</f>
        <v>0</v>
      </c>
      <c r="Q16" s="1636">
        <f>+ROUND(+OTCHET!F108+OTCHET!F109,0)</f>
        <v>132587</v>
      </c>
      <c r="R16" s="1492"/>
      <c r="S16" s="1885" t="s">
        <v>1505</v>
      </c>
      <c r="T16" s="1886"/>
      <c r="U16" s="1887"/>
      <c r="V16" s="1329"/>
      <c r="W16" s="1309"/>
      <c r="X16" s="1309"/>
      <c r="Y16" s="1309"/>
      <c r="Z16" s="1309"/>
    </row>
    <row r="17" spans="1:26" s="1299" customFormat="1" ht="15.75">
      <c r="A17" s="1337"/>
      <c r="B17" s="1470" t="s">
        <v>1390</v>
      </c>
      <c r="C17" s="1344"/>
      <c r="D17" s="1345"/>
      <c r="E17" s="1301"/>
      <c r="F17" s="1637">
        <f t="shared" si="0"/>
        <v>0</v>
      </c>
      <c r="G17" s="1636">
        <f t="shared" si="1"/>
        <v>0</v>
      </c>
      <c r="H17" s="1301"/>
      <c r="I17" s="1637">
        <f t="shared" si="2"/>
        <v>0</v>
      </c>
      <c r="J17" s="1636">
        <f t="shared" si="3"/>
        <v>0</v>
      </c>
      <c r="K17" s="1510"/>
      <c r="L17" s="1636">
        <f t="shared" si="4"/>
        <v>0</v>
      </c>
      <c r="M17" s="1510"/>
      <c r="N17" s="1512">
        <f t="shared" si="5"/>
        <v>0</v>
      </c>
      <c r="O17" s="1655"/>
      <c r="P17" s="1637">
        <f>+ROUND(OTCHET!E77,0)</f>
        <v>0</v>
      </c>
      <c r="Q17" s="1636">
        <f>+ROUND(OTCHET!F77,0)</f>
        <v>0</v>
      </c>
      <c r="R17" s="1492"/>
      <c r="S17" s="1891" t="s">
        <v>1506</v>
      </c>
      <c r="T17" s="1892"/>
      <c r="U17" s="1893"/>
      <c r="V17" s="1329"/>
      <c r="W17" s="1309"/>
      <c r="X17" s="1309"/>
      <c r="Y17" s="1309"/>
      <c r="Z17" s="1309"/>
    </row>
    <row r="18" spans="1:26" s="1299" customFormat="1" ht="15.75">
      <c r="A18" s="1337"/>
      <c r="B18" s="1470" t="s">
        <v>1391</v>
      </c>
      <c r="C18" s="1344"/>
      <c r="D18" s="1345"/>
      <c r="E18" s="1301"/>
      <c r="F18" s="1637">
        <f t="shared" si="0"/>
        <v>0</v>
      </c>
      <c r="G18" s="1636">
        <f t="shared" si="1"/>
        <v>2827</v>
      </c>
      <c r="H18" s="1301"/>
      <c r="I18" s="1637">
        <f t="shared" si="2"/>
        <v>0</v>
      </c>
      <c r="J18" s="1636">
        <f t="shared" si="3"/>
        <v>0</v>
      </c>
      <c r="K18" s="1510"/>
      <c r="L18" s="1636">
        <f t="shared" si="4"/>
        <v>0</v>
      </c>
      <c r="M18" s="1510"/>
      <c r="N18" s="1512">
        <f t="shared" si="5"/>
        <v>2827</v>
      </c>
      <c r="O18" s="1655"/>
      <c r="P18" s="1637">
        <f>+ROUND(OTCHET!E78+OTCHET!E79,0)</f>
        <v>0</v>
      </c>
      <c r="Q18" s="1636">
        <f>+ROUND(OTCHET!F78+OTCHET!F79,0)</f>
        <v>2827</v>
      </c>
      <c r="R18" s="1492"/>
      <c r="S18" s="1891" t="s">
        <v>1507</v>
      </c>
      <c r="T18" s="1892"/>
      <c r="U18" s="1893"/>
      <c r="V18" s="1329"/>
      <c r="W18" s="1309"/>
      <c r="X18" s="1309"/>
      <c r="Y18" s="1309"/>
      <c r="Z18" s="1309"/>
    </row>
    <row r="19" spans="1:26" s="1299" customFormat="1" ht="15.75">
      <c r="A19" s="1337"/>
      <c r="B19" s="1470" t="s">
        <v>1508</v>
      </c>
      <c r="C19" s="1344"/>
      <c r="D19" s="1345"/>
      <c r="E19" s="1301"/>
      <c r="F19" s="1637">
        <f t="shared" si="0"/>
        <v>0</v>
      </c>
      <c r="G19" s="1636">
        <f t="shared" si="1"/>
        <v>0</v>
      </c>
      <c r="H19" s="1301"/>
      <c r="I19" s="1637">
        <f t="shared" si="2"/>
        <v>0</v>
      </c>
      <c r="J19" s="1636">
        <f t="shared" si="3"/>
        <v>0</v>
      </c>
      <c r="K19" s="1510"/>
      <c r="L19" s="1636">
        <f t="shared" si="4"/>
        <v>0</v>
      </c>
      <c r="M19" s="1510"/>
      <c r="N19" s="1512">
        <f t="shared" si="5"/>
        <v>0</v>
      </c>
      <c r="O19" s="1655"/>
      <c r="P19" s="1637">
        <f>+ROUND(OTCHET!E135++OTCHET!E136,0)</f>
        <v>0</v>
      </c>
      <c r="Q19" s="1636">
        <f>+ROUND(OTCHET!F135++OTCHET!F136,0)</f>
        <v>0</v>
      </c>
      <c r="R19" s="1492"/>
      <c r="S19" s="1891" t="s">
        <v>1509</v>
      </c>
      <c r="T19" s="1892"/>
      <c r="U19" s="1893"/>
      <c r="V19" s="1329"/>
      <c r="W19" s="1309"/>
      <c r="X19" s="1309"/>
      <c r="Y19" s="1309"/>
      <c r="Z19" s="1309"/>
    </row>
    <row r="20" spans="1:26" s="1299" customFormat="1" ht="15.75">
      <c r="A20" s="1337"/>
      <c r="B20" s="1470" t="s">
        <v>1392</v>
      </c>
      <c r="C20" s="1344"/>
      <c r="D20" s="1345"/>
      <c r="E20" s="1301"/>
      <c r="F20" s="1637">
        <f t="shared" si="0"/>
        <v>0</v>
      </c>
      <c r="G20" s="1636">
        <f t="shared" si="1"/>
        <v>14146</v>
      </c>
      <c r="H20" s="1301"/>
      <c r="I20" s="1637">
        <f t="shared" si="2"/>
        <v>0</v>
      </c>
      <c r="J20" s="1636">
        <f t="shared" si="3"/>
        <v>0</v>
      </c>
      <c r="K20" s="1510"/>
      <c r="L20" s="1636">
        <f t="shared" si="4"/>
        <v>0</v>
      </c>
      <c r="M20" s="1510"/>
      <c r="N20" s="1512">
        <f t="shared" si="5"/>
        <v>14146</v>
      </c>
      <c r="O20" s="1655"/>
      <c r="P20" s="1637">
        <f>+ROUND(+SUM(OTCHET!E81:E89),0)</f>
        <v>0</v>
      </c>
      <c r="Q20" s="1636">
        <f>+ROUND(+SUM(OTCHET!F81:F89),0)</f>
        <v>14146</v>
      </c>
      <c r="R20" s="1492"/>
      <c r="S20" s="1891" t="s">
        <v>1510</v>
      </c>
      <c r="T20" s="1892"/>
      <c r="U20" s="1893"/>
      <c r="V20" s="1329"/>
      <c r="W20" s="1309"/>
      <c r="X20" s="1309"/>
      <c r="Y20" s="1309"/>
      <c r="Z20" s="1309"/>
    </row>
    <row r="21" spans="1:26" s="1299" customFormat="1" ht="15.75">
      <c r="A21" s="1337"/>
      <c r="B21" s="1470" t="s">
        <v>1393</v>
      </c>
      <c r="C21" s="1344"/>
      <c r="D21" s="1345"/>
      <c r="E21" s="1301"/>
      <c r="F21" s="1637">
        <f t="shared" si="0"/>
        <v>0</v>
      </c>
      <c r="G21" s="1636">
        <f t="shared" si="1"/>
        <v>0</v>
      </c>
      <c r="H21" s="1301"/>
      <c r="I21" s="1637">
        <f t="shared" si="2"/>
        <v>0</v>
      </c>
      <c r="J21" s="1636">
        <f t="shared" si="3"/>
        <v>0</v>
      </c>
      <c r="K21" s="1510"/>
      <c r="L21" s="1636">
        <f t="shared" si="4"/>
        <v>0</v>
      </c>
      <c r="M21" s="1510"/>
      <c r="N21" s="1512">
        <f t="shared" si="5"/>
        <v>0</v>
      </c>
      <c r="O21" s="1655"/>
      <c r="P21" s="1637">
        <f>+ROUND(OTCHET!E75+OTCHET!E76+OTCHET!E80,0)</f>
        <v>0</v>
      </c>
      <c r="Q21" s="1636">
        <f>+ROUND(OTCHET!F75+OTCHET!F76+OTCHET!F80,0)</f>
        <v>0</v>
      </c>
      <c r="R21" s="1492"/>
      <c r="S21" s="1891" t="s">
        <v>1511</v>
      </c>
      <c r="T21" s="1892"/>
      <c r="U21" s="1893"/>
      <c r="V21" s="1329"/>
      <c r="W21" s="1309"/>
      <c r="X21" s="1309"/>
      <c r="Y21" s="1309"/>
      <c r="Z21" s="1309"/>
    </row>
    <row r="22" spans="1:26" s="1299" customFormat="1" ht="15.75">
      <c r="A22" s="1337"/>
      <c r="B22" s="1473" t="s">
        <v>1394</v>
      </c>
      <c r="C22" s="1346"/>
      <c r="D22" s="1347"/>
      <c r="E22" s="1301"/>
      <c r="F22" s="1546">
        <f t="shared" si="0"/>
        <v>0</v>
      </c>
      <c r="G22" s="1545">
        <f t="shared" si="1"/>
        <v>240457</v>
      </c>
      <c r="H22" s="1301"/>
      <c r="I22" s="1546">
        <f t="shared" si="2"/>
        <v>0</v>
      </c>
      <c r="J22" s="1545">
        <f t="shared" si="3"/>
        <v>0</v>
      </c>
      <c r="K22" s="1510"/>
      <c r="L22" s="1545">
        <f t="shared" si="4"/>
        <v>0</v>
      </c>
      <c r="M22" s="1510"/>
      <c r="N22" s="1513">
        <f t="shared" si="5"/>
        <v>240457</v>
      </c>
      <c r="O22" s="1655"/>
      <c r="P22" s="1546">
        <f>+ROUND(OTCHET!E111+OTCHET!E112+OTCHET!E118,0)</f>
        <v>0</v>
      </c>
      <c r="Q22" s="1545">
        <f>+ROUND(OTCHET!F111+OTCHET!F112+OTCHET!F118,0)</f>
        <v>240457</v>
      </c>
      <c r="R22" s="1492"/>
      <c r="S22" s="1897" t="s">
        <v>2064</v>
      </c>
      <c r="T22" s="1898"/>
      <c r="U22" s="1899"/>
      <c r="V22" s="1329"/>
      <c r="W22" s="1309"/>
      <c r="X22" s="1309"/>
      <c r="Y22" s="1309"/>
      <c r="Z22" s="1309"/>
    </row>
    <row r="23" spans="1:26" s="1299" customFormat="1" ht="15.75">
      <c r="A23" s="1337"/>
      <c r="B23" s="1348" t="s">
        <v>1395</v>
      </c>
      <c r="C23" s="1349"/>
      <c r="D23" s="1350"/>
      <c r="E23" s="1301"/>
      <c r="F23" s="1515">
        <f>+ROUND(+SUM(F13,F14,F16,F17,F18,F19,F20,F21,F22),0)</f>
        <v>0</v>
      </c>
      <c r="G23" s="1514">
        <f>+ROUND(+SUM(G13,G14,G16,G17,G18,G19,G20,G21,G22),0)</f>
        <v>390017</v>
      </c>
      <c r="H23" s="1301"/>
      <c r="I23" s="1515">
        <f>+ROUND(+SUM(I13,I14,I16,I17,I18,I19,I20,I21,I22),0)</f>
        <v>0</v>
      </c>
      <c r="J23" s="1514">
        <f>+ROUND(+SUM(J13,J14,J16,J17,J18,J19,J20,J21,J22),0)</f>
        <v>0</v>
      </c>
      <c r="K23" s="1510"/>
      <c r="L23" s="1514">
        <f>+ROUND(+SUM(L13,L14,L16,L17,L18,L19,L20,L21,L22),0)</f>
        <v>0</v>
      </c>
      <c r="M23" s="1510"/>
      <c r="N23" s="1516">
        <f>+ROUND(+SUM(N13,N14,N16,N17,N18,N19,N20,N21,N22),0)</f>
        <v>390017</v>
      </c>
      <c r="O23" s="1655"/>
      <c r="P23" s="1515">
        <f>+ROUND(+SUM(P13,P14,P16,P17,P18,P19,P20,P21,P22),0)</f>
        <v>0</v>
      </c>
      <c r="Q23" s="1514">
        <f>+ROUND(+SUM(Q13,Q14,Q16,Q17,Q18,Q19,Q20,Q21,Q22),0)</f>
        <v>390017</v>
      </c>
      <c r="R23" s="1492"/>
      <c r="S23" s="1876" t="s">
        <v>1512</v>
      </c>
      <c r="T23" s="1877"/>
      <c r="U23" s="1878"/>
      <c r="V23" s="1329"/>
      <c r="W23" s="1309"/>
      <c r="X23" s="1309"/>
      <c r="Y23" s="1309"/>
      <c r="Z23" s="1309"/>
    </row>
    <row r="24" spans="1:26" s="1299" customFormat="1" ht="15.75">
      <c r="A24" s="1337"/>
      <c r="B24" s="1474" t="s">
        <v>1496</v>
      </c>
      <c r="C24" s="1351"/>
      <c r="D24" s="1352"/>
      <c r="E24" s="1301"/>
      <c r="F24" s="1508"/>
      <c r="G24" s="1517"/>
      <c r="H24" s="1301"/>
      <c r="I24" s="1508"/>
      <c r="J24" s="1517"/>
      <c r="K24" s="1510"/>
      <c r="L24" s="1517"/>
      <c r="M24" s="1510"/>
      <c r="N24" s="1518"/>
      <c r="O24" s="1655"/>
      <c r="P24" s="1508"/>
      <c r="Q24" s="1517"/>
      <c r="R24" s="1492"/>
      <c r="S24" s="1474" t="s">
        <v>1496</v>
      </c>
      <c r="T24" s="1351"/>
      <c r="U24" s="1352"/>
      <c r="V24" s="1329"/>
      <c r="W24" s="1309"/>
      <c r="X24" s="1309"/>
      <c r="Y24" s="1309"/>
      <c r="Z24" s="1309"/>
    </row>
    <row r="25" spans="1:26" s="1299" customFormat="1" ht="15.75">
      <c r="A25" s="1337"/>
      <c r="B25" s="1475" t="s">
        <v>1396</v>
      </c>
      <c r="C25" s="1353"/>
      <c r="D25" s="1354"/>
      <c r="E25" s="1301"/>
      <c r="F25" s="1509">
        <f>+IF($P$2=0,$P25,0)</f>
        <v>0</v>
      </c>
      <c r="G25" s="1537">
        <f>+IF($P$2=0,$Q25,0)</f>
        <v>0</v>
      </c>
      <c r="H25" s="1301"/>
      <c r="I25" s="1509">
        <f>+IF(OR($P$2=98,$P$2=42,$P$2=96,$P$2=97),$P25,0)</f>
        <v>0</v>
      </c>
      <c r="J25" s="1537">
        <f>+IF(OR($P$2=98,$P$2=42,$P$2=96,$P$2=97),$Q25,0)</f>
        <v>0</v>
      </c>
      <c r="K25" s="1510"/>
      <c r="L25" s="1537">
        <f>+IF($P$2=33,$Q25,0)</f>
        <v>0</v>
      </c>
      <c r="M25" s="1510"/>
      <c r="N25" s="1511">
        <f>+ROUND(+G25+J25+L25,0)</f>
        <v>0</v>
      </c>
      <c r="O25" s="1655"/>
      <c r="P25" s="1509">
        <f>+ROUND(OTCHET!E133,0)</f>
        <v>0</v>
      </c>
      <c r="Q25" s="1537">
        <f>+ROUND(OTCHET!F133,0)</f>
        <v>0</v>
      </c>
      <c r="R25" s="1492"/>
      <c r="S25" s="1885" t="s">
        <v>1513</v>
      </c>
      <c r="T25" s="1886"/>
      <c r="U25" s="1887"/>
      <c r="V25" s="1329"/>
      <c r="W25" s="1309"/>
      <c r="X25" s="1309"/>
      <c r="Y25" s="1309"/>
      <c r="Z25" s="1309"/>
    </row>
    <row r="26" spans="1:26" s="1299" customFormat="1" ht="15.75">
      <c r="A26" s="1337"/>
      <c r="B26" s="1470" t="s">
        <v>1397</v>
      </c>
      <c r="C26" s="1344"/>
      <c r="D26" s="1345"/>
      <c r="E26" s="1301"/>
      <c r="F26" s="1637">
        <f>+IF($P$2=0,$P26,0)</f>
        <v>0</v>
      </c>
      <c r="G26" s="1636">
        <f>+IF($P$2=0,$Q26,0)</f>
        <v>0</v>
      </c>
      <c r="H26" s="1301"/>
      <c r="I26" s="1637">
        <f>+IF(OR($P$2=98,$P$2=42,$P$2=96,$P$2=97),$P26,0)</f>
        <v>0</v>
      </c>
      <c r="J26" s="1636">
        <f>+IF(OR($P$2=98,$P$2=42,$P$2=96,$P$2=97),$Q26,0)</f>
        <v>0</v>
      </c>
      <c r="K26" s="1510"/>
      <c r="L26" s="1636">
        <f>+IF($P$2=33,$Q26,0)</f>
        <v>0</v>
      </c>
      <c r="M26" s="1510"/>
      <c r="N26" s="1512">
        <f>+ROUND(+G26+J26+L26,0)</f>
        <v>0</v>
      </c>
      <c r="O26" s="1655"/>
      <c r="P26" s="1637">
        <f>+ROUND(+SUM(OTCHET!E124:E132)+OTCHET!E134,0)</f>
        <v>0</v>
      </c>
      <c r="Q26" s="1636">
        <f>+ROUND(+SUM(OTCHET!F124:F132)+OTCHET!F134,0)</f>
        <v>0</v>
      </c>
      <c r="R26" s="1492"/>
      <c r="S26" s="1891" t="s">
        <v>1514</v>
      </c>
      <c r="T26" s="1892"/>
      <c r="U26" s="1893"/>
      <c r="V26" s="1329"/>
      <c r="W26" s="1309"/>
      <c r="X26" s="1309"/>
      <c r="Y26" s="1309"/>
      <c r="Z26" s="1309"/>
    </row>
    <row r="27" spans="1:26" s="1299" customFormat="1" ht="15.75">
      <c r="A27" s="1337"/>
      <c r="B27" s="1473" t="s">
        <v>1497</v>
      </c>
      <c r="C27" s="1346"/>
      <c r="D27" s="1347"/>
      <c r="E27" s="1301"/>
      <c r="F27" s="1546">
        <f>+IF($P$2=0,$P27,0)</f>
        <v>0</v>
      </c>
      <c r="G27" s="1545">
        <f>+IF($P$2=0,$Q27,0)</f>
        <v>0</v>
      </c>
      <c r="H27" s="1301"/>
      <c r="I27" s="1546">
        <f>+IF(OR($P$2=98,$P$2=42,$P$2=96,$P$2=97),$P27,0)</f>
        <v>0</v>
      </c>
      <c r="J27" s="1545">
        <f>+IF(OR($P$2=98,$P$2=42,$P$2=96,$P$2=97),$Q27,0)</f>
        <v>0</v>
      </c>
      <c r="K27" s="1510"/>
      <c r="L27" s="1545">
        <f>+IF($P$2=33,$Q27,0)</f>
        <v>0</v>
      </c>
      <c r="M27" s="1510"/>
      <c r="N27" s="1513">
        <f>+ROUND(+G27+J27+L27,0)</f>
        <v>0</v>
      </c>
      <c r="O27" s="1655"/>
      <c r="P27" s="1546">
        <f>+ROUND(+OTCHET!E107,0)</f>
        <v>0</v>
      </c>
      <c r="Q27" s="1545">
        <f>+ROUND(+OTCHET!F107,0)</f>
        <v>0</v>
      </c>
      <c r="R27" s="1492"/>
      <c r="S27" s="1897" t="s">
        <v>1515</v>
      </c>
      <c r="T27" s="1898"/>
      <c r="U27" s="1899"/>
      <c r="V27" s="1329"/>
      <c r="W27" s="1309"/>
      <c r="X27" s="1309"/>
      <c r="Y27" s="1309"/>
      <c r="Z27" s="1309"/>
    </row>
    <row r="28" spans="1:26" s="1299" customFormat="1" ht="15.75">
      <c r="A28" s="1337"/>
      <c r="B28" s="1348" t="s">
        <v>1398</v>
      </c>
      <c r="C28" s="1349"/>
      <c r="D28" s="1350"/>
      <c r="E28" s="1301"/>
      <c r="F28" s="1515">
        <f>+ROUND(+SUM(F25:F27),0)</f>
        <v>0</v>
      </c>
      <c r="G28" s="1514">
        <f>+ROUND(+SUM(G25:G27),0)</f>
        <v>0</v>
      </c>
      <c r="H28" s="1301"/>
      <c r="I28" s="1515">
        <f>+ROUND(+SUM(I25:I27),0)</f>
        <v>0</v>
      </c>
      <c r="J28" s="1514">
        <f>+ROUND(+SUM(J25:J27),0)</f>
        <v>0</v>
      </c>
      <c r="K28" s="1510"/>
      <c r="L28" s="1514">
        <f>+ROUND(+SUM(L25:L27),0)</f>
        <v>0</v>
      </c>
      <c r="M28" s="1510"/>
      <c r="N28" s="1516">
        <f>+ROUND(+SUM(N25:N27),0)</f>
        <v>0</v>
      </c>
      <c r="O28" s="1655"/>
      <c r="P28" s="1515">
        <f>+ROUND(+SUM(P25:P27),0)</f>
        <v>0</v>
      </c>
      <c r="Q28" s="1514">
        <f>+ROUND(+SUM(Q25:Q27),0)</f>
        <v>0</v>
      </c>
      <c r="R28" s="1492"/>
      <c r="S28" s="1876" t="s">
        <v>1516</v>
      </c>
      <c r="T28" s="1877"/>
      <c r="U28" s="1878"/>
      <c r="V28" s="1329"/>
      <c r="W28" s="1309"/>
      <c r="X28" s="1309"/>
      <c r="Y28" s="1309"/>
      <c r="Z28" s="1309"/>
    </row>
    <row r="29" spans="1:26" s="1299" customFormat="1" ht="6" customHeight="1">
      <c r="A29" s="1337"/>
      <c r="B29" s="1355"/>
      <c r="C29" s="1356"/>
      <c r="D29" s="1357"/>
      <c r="E29" s="1301"/>
      <c r="F29" s="1520"/>
      <c r="G29" s="1519"/>
      <c r="H29" s="1301"/>
      <c r="I29" s="1520"/>
      <c r="J29" s="1519"/>
      <c r="K29" s="1510"/>
      <c r="L29" s="1519"/>
      <c r="M29" s="1510"/>
      <c r="N29" s="1521"/>
      <c r="O29" s="1655"/>
      <c r="P29" s="1520"/>
      <c r="Q29" s="1519"/>
      <c r="R29" s="1492"/>
      <c r="S29" s="1589"/>
      <c r="T29" s="1590"/>
      <c r="U29" s="1591"/>
      <c r="V29" s="1329"/>
      <c r="W29" s="1309"/>
      <c r="X29" s="1309"/>
      <c r="Y29" s="1309"/>
      <c r="Z29" s="1309"/>
    </row>
    <row r="30" spans="1:26" s="1299" customFormat="1" ht="15.75" hidden="1">
      <c r="A30" s="1337"/>
      <c r="B30" s="1476" t="s">
        <v>1399</v>
      </c>
      <c r="C30" s="1358"/>
      <c r="D30" s="1359"/>
      <c r="E30" s="1301"/>
      <c r="F30" s="1523"/>
      <c r="G30" s="1522"/>
      <c r="H30" s="1301"/>
      <c r="I30" s="1523"/>
      <c r="J30" s="1522"/>
      <c r="K30" s="1510"/>
      <c r="L30" s="1522"/>
      <c r="M30" s="1510"/>
      <c r="N30" s="1524"/>
      <c r="O30" s="1655"/>
      <c r="P30" s="1523"/>
      <c r="Q30" s="1522"/>
      <c r="R30" s="1492"/>
      <c r="S30" s="1592"/>
      <c r="T30" s="1593"/>
      <c r="U30" s="1594"/>
      <c r="V30" s="1329"/>
      <c r="W30" s="1309"/>
      <c r="X30" s="1309"/>
      <c r="Y30" s="1309"/>
      <c r="Z30" s="1309"/>
    </row>
    <row r="31" spans="1:26" s="1299" customFormat="1" ht="15.75" hidden="1">
      <c r="A31" s="1337"/>
      <c r="B31" s="1477" t="s">
        <v>1400</v>
      </c>
      <c r="C31" s="1360"/>
      <c r="D31" s="1361"/>
      <c r="E31" s="1301"/>
      <c r="F31" s="1526"/>
      <c r="G31" s="1525"/>
      <c r="H31" s="1301"/>
      <c r="I31" s="1526"/>
      <c r="J31" s="1525"/>
      <c r="K31" s="1510"/>
      <c r="L31" s="1525"/>
      <c r="M31" s="1510"/>
      <c r="N31" s="1527"/>
      <c r="O31" s="1655"/>
      <c r="P31" s="1526"/>
      <c r="Q31" s="1525"/>
      <c r="R31" s="1492"/>
      <c r="S31" s="1595"/>
      <c r="T31" s="1596"/>
      <c r="U31" s="1597"/>
      <c r="V31" s="1329"/>
      <c r="W31" s="1309"/>
      <c r="X31" s="1309"/>
      <c r="Y31" s="1309"/>
      <c r="Z31" s="1309"/>
    </row>
    <row r="32" spans="1:26" s="1299" customFormat="1" ht="15.75" hidden="1">
      <c r="A32" s="1337"/>
      <c r="B32" s="1478" t="s">
        <v>1401</v>
      </c>
      <c r="C32" s="1360"/>
      <c r="D32" s="1361"/>
      <c r="E32" s="1301"/>
      <c r="F32" s="1529"/>
      <c r="G32" s="1528"/>
      <c r="H32" s="1301"/>
      <c r="I32" s="1529"/>
      <c r="J32" s="1528"/>
      <c r="K32" s="1510"/>
      <c r="L32" s="1528"/>
      <c r="M32" s="1510"/>
      <c r="N32" s="1530"/>
      <c r="O32" s="1655"/>
      <c r="P32" s="1529"/>
      <c r="Q32" s="1528"/>
      <c r="R32" s="1492"/>
      <c r="S32" s="1598"/>
      <c r="T32" s="1599"/>
      <c r="U32" s="1600"/>
      <c r="V32" s="1329"/>
      <c r="W32" s="1309"/>
      <c r="X32" s="1309"/>
      <c r="Y32" s="1309"/>
      <c r="Z32" s="1309"/>
    </row>
    <row r="33" spans="1:26" s="1299" customFormat="1" ht="15.75" hidden="1">
      <c r="A33" s="1337"/>
      <c r="B33" s="1478" t="s">
        <v>1402</v>
      </c>
      <c r="C33" s="1360"/>
      <c r="D33" s="1361"/>
      <c r="E33" s="1301"/>
      <c r="F33" s="1529"/>
      <c r="G33" s="1528"/>
      <c r="H33" s="1301"/>
      <c r="I33" s="1529"/>
      <c r="J33" s="1528"/>
      <c r="K33" s="1510"/>
      <c r="L33" s="1528"/>
      <c r="M33" s="1510"/>
      <c r="N33" s="1530"/>
      <c r="O33" s="1655"/>
      <c r="P33" s="1529"/>
      <c r="Q33" s="1528"/>
      <c r="R33" s="1492"/>
      <c r="S33" s="1598"/>
      <c r="T33" s="1599"/>
      <c r="U33" s="1600"/>
      <c r="V33" s="1329"/>
      <c r="W33" s="1309"/>
      <c r="X33" s="1309"/>
      <c r="Y33" s="1309"/>
      <c r="Z33" s="1309"/>
    </row>
    <row r="34" spans="1:26" s="1299" customFormat="1" ht="15.75" hidden="1">
      <c r="A34" s="1337"/>
      <c r="B34" s="1479" t="s">
        <v>1403</v>
      </c>
      <c r="C34" s="1360"/>
      <c r="D34" s="1361"/>
      <c r="E34" s="1301"/>
      <c r="F34" s="1532"/>
      <c r="G34" s="1531"/>
      <c r="H34" s="1301"/>
      <c r="I34" s="1532"/>
      <c r="J34" s="1531"/>
      <c r="K34" s="1510"/>
      <c r="L34" s="1531"/>
      <c r="M34" s="1510"/>
      <c r="N34" s="1533"/>
      <c r="O34" s="1655"/>
      <c r="P34" s="1532"/>
      <c r="Q34" s="1531"/>
      <c r="R34" s="1492"/>
      <c r="S34" s="1601"/>
      <c r="T34" s="1602"/>
      <c r="U34" s="1603"/>
      <c r="V34" s="1329"/>
      <c r="W34" s="1309"/>
      <c r="X34" s="1309"/>
      <c r="Y34" s="1309"/>
      <c r="Z34" s="1309"/>
    </row>
    <row r="35" spans="1:26" s="1299" customFormat="1" ht="15.75">
      <c r="A35" s="1337"/>
      <c r="B35" s="1348" t="s">
        <v>1404</v>
      </c>
      <c r="C35" s="1349"/>
      <c r="D35" s="1350"/>
      <c r="E35" s="1301"/>
      <c r="F35" s="1515">
        <f>+IF($P$2=0,$P35,0)</f>
        <v>0</v>
      </c>
      <c r="G35" s="1514">
        <f>+IF($P$2=0,$Q35,0)</f>
        <v>-128957</v>
      </c>
      <c r="H35" s="1301"/>
      <c r="I35" s="1515">
        <f>+IF(OR($P$2=98,$P$2=42,$P$2=96,$P$2=97),$P35,0)</f>
        <v>0</v>
      </c>
      <c r="J35" s="1514">
        <f>+IF(OR($P$2=98,$P$2=42,$P$2=96,$P$2=97),$Q35,0)</f>
        <v>0</v>
      </c>
      <c r="K35" s="1510"/>
      <c r="L35" s="1514">
        <f>+IF($P$2=33,$Q35,0)</f>
        <v>0</v>
      </c>
      <c r="M35" s="1510"/>
      <c r="N35" s="1516">
        <f t="shared" ref="N35:N40" si="6">+ROUND(+G35+J35+L35,0)</f>
        <v>-128957</v>
      </c>
      <c r="O35" s="1655"/>
      <c r="P35" s="1515">
        <f>+ROUND(+OTCHET!E119+OTCHET!E117,0)</f>
        <v>0</v>
      </c>
      <c r="Q35" s="1514">
        <f>+ROUND(+OTCHET!F119+OTCHET!F117,0)</f>
        <v>-128957</v>
      </c>
      <c r="R35" s="1492"/>
      <c r="S35" s="1876" t="s">
        <v>1517</v>
      </c>
      <c r="T35" s="1877"/>
      <c r="U35" s="1878"/>
      <c r="V35" s="1329"/>
      <c r="W35" s="1309"/>
      <c r="X35" s="1309"/>
      <c r="Y35" s="1309"/>
      <c r="Z35" s="1309"/>
    </row>
    <row r="36" spans="1:26" s="1299" customFormat="1" ht="15.75">
      <c r="A36" s="1337"/>
      <c r="B36" s="1480" t="s">
        <v>1405</v>
      </c>
      <c r="C36" s="1362"/>
      <c r="D36" s="1363"/>
      <c r="E36" s="1301"/>
      <c r="F36" s="1639">
        <f>+IF($P$2=0,$P36,0)</f>
        <v>0</v>
      </c>
      <c r="G36" s="1638">
        <f>+IF($P$2=0,$Q36,0)</f>
        <v>-471</v>
      </c>
      <c r="H36" s="1301"/>
      <c r="I36" s="1639">
        <f>+IF(OR($P$2=98,$P$2=42,$P$2=96,$P$2=97),$P36,0)</f>
        <v>0</v>
      </c>
      <c r="J36" s="1638">
        <f>+IF(OR($P$2=98,$P$2=42,$P$2=96,$P$2=97),$Q36,0)</f>
        <v>0</v>
      </c>
      <c r="K36" s="1510"/>
      <c r="L36" s="1638">
        <f>+IF($P$2=33,$Q36,0)</f>
        <v>0</v>
      </c>
      <c r="M36" s="1510"/>
      <c r="N36" s="1534">
        <f t="shared" si="6"/>
        <v>-471</v>
      </c>
      <c r="O36" s="1655"/>
      <c r="P36" s="1639">
        <f>+ROUND(OTCHET!E120,0)</f>
        <v>0</v>
      </c>
      <c r="Q36" s="1638">
        <f>+ROUND(OTCHET!F120,0)</f>
        <v>-471</v>
      </c>
      <c r="R36" s="1492"/>
      <c r="S36" s="1900" t="s">
        <v>1518</v>
      </c>
      <c r="T36" s="1901"/>
      <c r="U36" s="1902"/>
      <c r="V36" s="1329"/>
      <c r="W36" s="1309"/>
      <c r="X36" s="1309"/>
      <c r="Y36" s="1309"/>
      <c r="Z36" s="1309"/>
    </row>
    <row r="37" spans="1:26" s="1299" customFormat="1" ht="15.75">
      <c r="A37" s="1337"/>
      <c r="B37" s="1481" t="s">
        <v>1406</v>
      </c>
      <c r="C37" s="1364"/>
      <c r="D37" s="1365"/>
      <c r="E37" s="1301"/>
      <c r="F37" s="1641">
        <f>+IF($P$2=0,$P37,0)</f>
        <v>0</v>
      </c>
      <c r="G37" s="1640">
        <f>+IF($P$2=0,$Q37,0)</f>
        <v>-9365</v>
      </c>
      <c r="H37" s="1301"/>
      <c r="I37" s="1641">
        <f>+IF(OR($P$2=98,$P$2=42,$P$2=96,$P$2=97),$P37,0)</f>
        <v>0</v>
      </c>
      <c r="J37" s="1640">
        <f>+IF(OR($P$2=98,$P$2=42,$P$2=96,$P$2=97),$Q37,0)</f>
        <v>0</v>
      </c>
      <c r="K37" s="1510"/>
      <c r="L37" s="1640">
        <f>+IF($P$2=33,$Q37,0)</f>
        <v>0</v>
      </c>
      <c r="M37" s="1510"/>
      <c r="N37" s="1535">
        <f t="shared" si="6"/>
        <v>-9365</v>
      </c>
      <c r="O37" s="1655"/>
      <c r="P37" s="1641">
        <f>+ROUND(OTCHET!E121,0)</f>
        <v>0</v>
      </c>
      <c r="Q37" s="1640">
        <f>+ROUND(OTCHET!F121,0)</f>
        <v>-9365</v>
      </c>
      <c r="R37" s="1492"/>
      <c r="S37" s="1903" t="s">
        <v>1519</v>
      </c>
      <c r="T37" s="1904"/>
      <c r="U37" s="1905"/>
      <c r="V37" s="1329"/>
      <c r="W37" s="1309"/>
      <c r="X37" s="1309"/>
      <c r="Y37" s="1309"/>
      <c r="Z37" s="1309"/>
    </row>
    <row r="38" spans="1:26" s="1299" customFormat="1" ht="15.75">
      <c r="A38" s="1337"/>
      <c r="B38" s="1482" t="s">
        <v>1407</v>
      </c>
      <c r="C38" s="1366"/>
      <c r="D38" s="1367"/>
      <c r="E38" s="1301"/>
      <c r="F38" s="1643">
        <f>+IF($P$2=0,$P38,0)</f>
        <v>0</v>
      </c>
      <c r="G38" s="1642">
        <f>+IF($P$2=0,$Q38,0)</f>
        <v>0</v>
      </c>
      <c r="H38" s="1301"/>
      <c r="I38" s="1643">
        <f>+IF(OR($P$2=98,$P$2=42,$P$2=96,$P$2=97),$P38,0)</f>
        <v>0</v>
      </c>
      <c r="J38" s="1642">
        <f>+IF(OR($P$2=98,$P$2=42,$P$2=96,$P$2=97),$Q38,0)</f>
        <v>0</v>
      </c>
      <c r="K38" s="1510"/>
      <c r="L38" s="1642">
        <f>+IF($P$2=33,$Q38,0)</f>
        <v>0</v>
      </c>
      <c r="M38" s="1510"/>
      <c r="N38" s="1536">
        <f t="shared" si="6"/>
        <v>0</v>
      </c>
      <c r="O38" s="1655"/>
      <c r="P38" s="1643">
        <f>+ROUND(OTCHET!E122,0)</f>
        <v>0</v>
      </c>
      <c r="Q38" s="1642">
        <f>+ROUND(OTCHET!F122,0)</f>
        <v>0</v>
      </c>
      <c r="R38" s="1492"/>
      <c r="S38" s="1906" t="s">
        <v>1520</v>
      </c>
      <c r="T38" s="1907"/>
      <c r="U38" s="1908"/>
      <c r="V38" s="1329"/>
      <c r="W38" s="1309"/>
      <c r="X38" s="1309"/>
      <c r="Y38" s="1309"/>
      <c r="Z38" s="1309"/>
    </row>
    <row r="39" spans="1:26" s="1299" customFormat="1" ht="6" customHeight="1">
      <c r="A39" s="1337"/>
      <c r="B39" s="1368"/>
      <c r="C39" s="1369"/>
      <c r="D39" s="1370"/>
      <c r="E39" s="1301"/>
      <c r="F39" s="1520"/>
      <c r="G39" s="1519"/>
      <c r="H39" s="1301"/>
      <c r="I39" s="1520"/>
      <c r="J39" s="1519"/>
      <c r="K39" s="1510"/>
      <c r="L39" s="1519"/>
      <c r="M39" s="1510"/>
      <c r="N39" s="1521"/>
      <c r="O39" s="1655"/>
      <c r="P39" s="1520"/>
      <c r="Q39" s="1519"/>
      <c r="R39" s="1492"/>
      <c r="S39" s="1604"/>
      <c r="T39" s="1605"/>
      <c r="U39" s="1606"/>
      <c r="V39" s="1329"/>
      <c r="W39" s="1309"/>
      <c r="X39" s="1309"/>
      <c r="Y39" s="1309"/>
      <c r="Z39" s="1309"/>
    </row>
    <row r="40" spans="1:26" s="1299" customFormat="1" ht="15.75">
      <c r="A40" s="1337"/>
      <c r="B40" s="1348" t="s">
        <v>1408</v>
      </c>
      <c r="C40" s="1349"/>
      <c r="D40" s="1350"/>
      <c r="E40" s="1301"/>
      <c r="F40" s="1515">
        <f>+IF($P$2=0,$P40,0)</f>
        <v>0</v>
      </c>
      <c r="G40" s="1514">
        <f>+IF($P$2=0,$Q40,0)</f>
        <v>1330</v>
      </c>
      <c r="H40" s="1301"/>
      <c r="I40" s="1515">
        <f>+IF(OR($P$2=98,$P$2=42,$P$2=96,$P$2=97),$P40,0)</f>
        <v>0</v>
      </c>
      <c r="J40" s="1514">
        <f>+IF(OR($P$2=98,$P$2=42,$P$2=96,$P$2=97),$Q40,0)</f>
        <v>0</v>
      </c>
      <c r="K40" s="1510"/>
      <c r="L40" s="1514">
        <f>+IF($P$2=33,$Q40,0)</f>
        <v>0</v>
      </c>
      <c r="M40" s="1510"/>
      <c r="N40" s="1516">
        <f t="shared" si="6"/>
        <v>1330</v>
      </c>
      <c r="O40" s="1655"/>
      <c r="P40" s="1515">
        <f>+ROUND(OTCHET!E115+OTCHET!E116,0)</f>
        <v>0</v>
      </c>
      <c r="Q40" s="1514">
        <f>+ROUND(OTCHET!F115+OTCHET!F116,0)</f>
        <v>1330</v>
      </c>
      <c r="R40" s="1492"/>
      <c r="S40" s="1876" t="s">
        <v>1521</v>
      </c>
      <c r="T40" s="1877"/>
      <c r="U40" s="1878"/>
      <c r="V40" s="1329"/>
      <c r="W40" s="1309"/>
      <c r="X40" s="1309"/>
      <c r="Y40" s="1309"/>
      <c r="Z40" s="1309"/>
    </row>
    <row r="41" spans="1:26" s="1299" customFormat="1" ht="15.75">
      <c r="A41" s="1337"/>
      <c r="B41" s="1474" t="s">
        <v>1409</v>
      </c>
      <c r="C41" s="1351"/>
      <c r="D41" s="1352"/>
      <c r="E41" s="1301"/>
      <c r="F41" s="1508"/>
      <c r="G41" s="1517"/>
      <c r="H41" s="1301"/>
      <c r="I41" s="1508"/>
      <c r="J41" s="1517"/>
      <c r="K41" s="1510"/>
      <c r="L41" s="1517"/>
      <c r="M41" s="1510"/>
      <c r="N41" s="1518"/>
      <c r="O41" s="1655"/>
      <c r="P41" s="1508"/>
      <c r="Q41" s="1517"/>
      <c r="R41" s="1492"/>
      <c r="S41" s="1474" t="s">
        <v>1409</v>
      </c>
      <c r="T41" s="1351"/>
      <c r="U41" s="1352"/>
      <c r="V41" s="1329"/>
      <c r="W41" s="1309"/>
      <c r="X41" s="1309"/>
      <c r="Y41" s="1309"/>
      <c r="Z41" s="1309"/>
    </row>
    <row r="42" spans="1:26" s="1299" customFormat="1" ht="15.75">
      <c r="A42" s="1337"/>
      <c r="B42" s="1475" t="s">
        <v>1410</v>
      </c>
      <c r="C42" s="1353"/>
      <c r="D42" s="1354"/>
      <c r="E42" s="1301"/>
      <c r="F42" s="1509">
        <f>+IF($P$2=0,$P42,0)</f>
        <v>0</v>
      </c>
      <c r="G42" s="1537">
        <f>+IF($P$2=0,$Q42,0)</f>
        <v>0</v>
      </c>
      <c r="H42" s="1301"/>
      <c r="I42" s="1509">
        <f>+IF(OR($P$2=98,$P$2=42,$P$2=96,$P$2=97),$P42,0)</f>
        <v>0</v>
      </c>
      <c r="J42" s="1537">
        <f>+IF(OR($P$2=98,$P$2=42,$P$2=96,$P$2=97),$Q42,0)</f>
        <v>0</v>
      </c>
      <c r="K42" s="1510"/>
      <c r="L42" s="1537">
        <f>+IF($P$2=33,$Q42,0)</f>
        <v>0</v>
      </c>
      <c r="M42" s="1510"/>
      <c r="N42" s="1511">
        <f>+ROUND(+G42+J42+L42,0)</f>
        <v>0</v>
      </c>
      <c r="O42" s="1655"/>
      <c r="P42" s="1509">
        <f>+ROUND(OTCHET!E141+OTCHET!E142+OTCHET!E159+OTCHET!E160,0)</f>
        <v>0</v>
      </c>
      <c r="Q42" s="1537">
        <f>+ROUND(OTCHET!F141+OTCHET!F142+OTCHET!F159+OTCHET!F160,0)</f>
        <v>0</v>
      </c>
      <c r="R42" s="1492"/>
      <c r="S42" s="1885" t="s">
        <v>1522</v>
      </c>
      <c r="T42" s="1886"/>
      <c r="U42" s="1887"/>
      <c r="V42" s="1329"/>
      <c r="W42" s="1309"/>
      <c r="X42" s="1309"/>
      <c r="Y42" s="1309"/>
      <c r="Z42" s="1309"/>
    </row>
    <row r="43" spans="1:26" s="1299" customFormat="1" ht="15.75">
      <c r="A43" s="1337"/>
      <c r="B43" s="1470" t="s">
        <v>1411</v>
      </c>
      <c r="C43" s="1344"/>
      <c r="D43" s="1345"/>
      <c r="E43" s="1301"/>
      <c r="F43" s="1637">
        <f>+IF($P$2=0,$P43,0)</f>
        <v>0</v>
      </c>
      <c r="G43" s="1636">
        <f>+IF($P$2=0,$Q43,0)</f>
        <v>0</v>
      </c>
      <c r="H43" s="1301"/>
      <c r="I43" s="1637">
        <f>+IF(OR($P$2=98,$P$2=42,$P$2=96,$P$2=97),$P43,0)</f>
        <v>0</v>
      </c>
      <c r="J43" s="1636">
        <f>+IF(OR($P$2=98,$P$2=42,$P$2=96,$P$2=97),$Q43,0)</f>
        <v>0</v>
      </c>
      <c r="K43" s="1510"/>
      <c r="L43" s="1636">
        <f>+IF($P$2=33,$Q43,0)</f>
        <v>0</v>
      </c>
      <c r="M43" s="1510"/>
      <c r="N43" s="1512">
        <f>+ROUND(+G43+J43+L43,0)</f>
        <v>0</v>
      </c>
      <c r="O43" s="1655"/>
      <c r="P43" s="1637">
        <f>+ROUND(+SUM(OTCHET!E143:E148)+SUM(OTCHET!E161:E166),0)</f>
        <v>0</v>
      </c>
      <c r="Q43" s="1636">
        <f>+ROUND(+SUM(OTCHET!F143:F148)+SUM(OTCHET!F161:F166),0)</f>
        <v>0</v>
      </c>
      <c r="R43" s="1492"/>
      <c r="S43" s="1891" t="s">
        <v>1523</v>
      </c>
      <c r="T43" s="1892"/>
      <c r="U43" s="1893"/>
      <c r="V43" s="1329"/>
      <c r="W43" s="1309"/>
      <c r="X43" s="1309"/>
      <c r="Y43" s="1309"/>
      <c r="Z43" s="1309"/>
    </row>
    <row r="44" spans="1:26" s="1299" customFormat="1" ht="15.75">
      <c r="A44" s="1337"/>
      <c r="B44" s="1470" t="s">
        <v>2026</v>
      </c>
      <c r="C44" s="1344"/>
      <c r="D44" s="1345"/>
      <c r="E44" s="1301"/>
      <c r="F44" s="1637">
        <f>+IF($P$2=0,$P44,0)</f>
        <v>0</v>
      </c>
      <c r="G44" s="1636">
        <f>+IF($P$2=0,$Q44,0)</f>
        <v>0</v>
      </c>
      <c r="H44" s="1301"/>
      <c r="I44" s="1637">
        <f>+IF(OR($P$2=98,$P$2=42,$P$2=96,$P$2=97),$P44,0)</f>
        <v>0</v>
      </c>
      <c r="J44" s="1636">
        <f>+IF(OR($P$2=98,$P$2=42,$P$2=96,$P$2=97),$Q44,0)</f>
        <v>0</v>
      </c>
      <c r="K44" s="1510"/>
      <c r="L44" s="1636">
        <f>+IF($P$2=33,$Q44,0)</f>
        <v>0</v>
      </c>
      <c r="M44" s="1510"/>
      <c r="N44" s="1512">
        <f>+ROUND(+G44+J44+L44,0)</f>
        <v>0</v>
      </c>
      <c r="O44" s="1655"/>
      <c r="P44" s="1637">
        <f>+ROUND(OTCHET!E149,0)</f>
        <v>0</v>
      </c>
      <c r="Q44" s="1636">
        <f>+ROUND(OTCHET!F149,0)</f>
        <v>0</v>
      </c>
      <c r="R44" s="1492"/>
      <c r="S44" s="1891" t="s">
        <v>1524</v>
      </c>
      <c r="T44" s="1892"/>
      <c r="U44" s="1893"/>
      <c r="V44" s="1329"/>
      <c r="W44" s="1309"/>
      <c r="X44" s="1309"/>
      <c r="Y44" s="1309"/>
      <c r="Z44" s="1309"/>
    </row>
    <row r="45" spans="1:26" s="1299" customFormat="1" ht="15.75">
      <c r="A45" s="1337"/>
      <c r="B45" s="1473" t="s">
        <v>1412</v>
      </c>
      <c r="C45" s="1346"/>
      <c r="D45" s="1347"/>
      <c r="E45" s="1301"/>
      <c r="F45" s="1546">
        <f>+IF($P$2=0,$P45,0)</f>
        <v>0</v>
      </c>
      <c r="G45" s="1545">
        <f>+IF($P$2=0,$Q45,0)</f>
        <v>0</v>
      </c>
      <c r="H45" s="1301"/>
      <c r="I45" s="1546">
        <f>+IF(OR($P$2=98,$P$2=42,$P$2=96,$P$2=97),$P45,0)</f>
        <v>0</v>
      </c>
      <c r="J45" s="1545">
        <f>+IF(OR($P$2=98,$P$2=42,$P$2=96,$P$2=97),$Q45,0)</f>
        <v>0</v>
      </c>
      <c r="K45" s="1510"/>
      <c r="L45" s="1545">
        <f>+IF($P$2=33,$Q45,0)</f>
        <v>0</v>
      </c>
      <c r="M45" s="1510"/>
      <c r="N45" s="1513">
        <f>+ROUND(+G45+J45+L45,0)</f>
        <v>0</v>
      </c>
      <c r="O45" s="1655"/>
      <c r="P45" s="1546">
        <f>+ROUND(OTCHET!E137,0)</f>
        <v>0</v>
      </c>
      <c r="Q45" s="1545">
        <f>+ROUND(OTCHET!F137,0)</f>
        <v>0</v>
      </c>
      <c r="R45" s="1492"/>
      <c r="S45" s="1897" t="s">
        <v>1525</v>
      </c>
      <c r="T45" s="1898"/>
      <c r="U45" s="1899"/>
      <c r="V45" s="1329"/>
      <c r="W45" s="1309"/>
      <c r="X45" s="1309"/>
      <c r="Y45" s="1309"/>
      <c r="Z45" s="1309"/>
    </row>
    <row r="46" spans="1:26" s="1299" customFormat="1" ht="15.75">
      <c r="A46" s="1337"/>
      <c r="B46" s="1348" t="s">
        <v>1413</v>
      </c>
      <c r="C46" s="1349"/>
      <c r="D46" s="1350"/>
      <c r="E46" s="1301"/>
      <c r="F46" s="1515">
        <f>+ROUND(+SUM(F42:F45),0)</f>
        <v>0</v>
      </c>
      <c r="G46" s="1514">
        <f>+ROUND(+SUM(G42:G45),0)</f>
        <v>0</v>
      </c>
      <c r="H46" s="1301"/>
      <c r="I46" s="1515">
        <f>+ROUND(+SUM(I42:I45),0)</f>
        <v>0</v>
      </c>
      <c r="J46" s="1514">
        <f>+ROUND(+SUM(J42:J45),0)</f>
        <v>0</v>
      </c>
      <c r="K46" s="1510"/>
      <c r="L46" s="1514">
        <f>+ROUND(+SUM(L42:L45),0)</f>
        <v>0</v>
      </c>
      <c r="M46" s="1510"/>
      <c r="N46" s="1516">
        <f>+ROUND(+SUM(N42:N45),0)</f>
        <v>0</v>
      </c>
      <c r="O46" s="1655"/>
      <c r="P46" s="1515">
        <f>+ROUND(+SUM(P42:P45),0)</f>
        <v>0</v>
      </c>
      <c r="Q46" s="1514">
        <f>+ROUND(+SUM(Q42:Q45),0)</f>
        <v>0</v>
      </c>
      <c r="R46" s="1492"/>
      <c r="S46" s="1876" t="s">
        <v>1526</v>
      </c>
      <c r="T46" s="1877"/>
      <c r="U46" s="1878"/>
      <c r="V46" s="1329"/>
      <c r="W46" s="1309"/>
      <c r="X46" s="1309"/>
      <c r="Y46" s="1309"/>
      <c r="Z46" s="1309"/>
    </row>
    <row r="47" spans="1:26" s="1299" customFormat="1" ht="6" customHeight="1">
      <c r="A47" s="1337"/>
      <c r="B47" s="1371"/>
      <c r="C47" s="1356"/>
      <c r="D47" s="1357"/>
      <c r="E47" s="1301"/>
      <c r="F47" s="1509"/>
      <c r="G47" s="1537"/>
      <c r="H47" s="1301"/>
      <c r="I47" s="1509"/>
      <c r="J47" s="1537"/>
      <c r="K47" s="1510"/>
      <c r="L47" s="1537"/>
      <c r="M47" s="1510"/>
      <c r="N47" s="1511"/>
      <c r="O47" s="1655"/>
      <c r="P47" s="1509"/>
      <c r="Q47" s="1537"/>
      <c r="R47" s="1492"/>
      <c r="S47" s="1607"/>
      <c r="T47" s="1608"/>
      <c r="U47" s="1609"/>
      <c r="V47" s="1329"/>
      <c r="W47" s="1309"/>
      <c r="X47" s="1309"/>
      <c r="Y47" s="1309"/>
      <c r="Z47" s="1309"/>
    </row>
    <row r="48" spans="1:26" s="1299" customFormat="1" ht="16.5" thickBot="1">
      <c r="A48" s="1337"/>
      <c r="B48" s="1483" t="s">
        <v>1414</v>
      </c>
      <c r="C48" s="1372"/>
      <c r="D48" s="1373"/>
      <c r="E48" s="1301"/>
      <c r="F48" s="1539">
        <f>+ROUND(F23+F28+F35+F40+F46,0)</f>
        <v>0</v>
      </c>
      <c r="G48" s="1538">
        <f>+ROUND(G23+G28+G35+G40+G46,0)</f>
        <v>262390</v>
      </c>
      <c r="H48" s="1301"/>
      <c r="I48" s="1539">
        <f>+ROUND(I23+I28+I35+I40+I46,0)</f>
        <v>0</v>
      </c>
      <c r="J48" s="1538">
        <f>+ROUND(J23+J28+J35+J40+J46,0)</f>
        <v>0</v>
      </c>
      <c r="K48" s="1510"/>
      <c r="L48" s="1538">
        <f>+ROUND(L23+L28+L35+L40+L46,0)</f>
        <v>0</v>
      </c>
      <c r="M48" s="1510"/>
      <c r="N48" s="1540">
        <f>+ROUND(N23+N28+N35+N40+N46,0)</f>
        <v>262390</v>
      </c>
      <c r="O48" s="1657"/>
      <c r="P48" s="1539">
        <f>+ROUND(P23+P28+P35+P40+P46,0)</f>
        <v>0</v>
      </c>
      <c r="Q48" s="1538">
        <f>+ROUND(Q23+Q28+Q35+Q40+Q46,0)</f>
        <v>262390</v>
      </c>
      <c r="R48" s="1492"/>
      <c r="S48" s="1909" t="s">
        <v>1527</v>
      </c>
      <c r="T48" s="1910"/>
      <c r="U48" s="1911"/>
      <c r="V48" s="1329"/>
      <c r="W48" s="1309"/>
      <c r="X48" s="1309"/>
      <c r="Y48" s="1309"/>
      <c r="Z48" s="1309"/>
    </row>
    <row r="49" spans="1:26" s="1299" customFormat="1" ht="15.75">
      <c r="A49" s="1337"/>
      <c r="B49" s="1471" t="s">
        <v>1415</v>
      </c>
      <c r="C49" s="1338"/>
      <c r="D49" s="1339"/>
      <c r="E49" s="1301"/>
      <c r="F49" s="1520"/>
      <c r="G49" s="1519"/>
      <c r="H49" s="1301"/>
      <c r="I49" s="1520"/>
      <c r="J49" s="1519"/>
      <c r="K49" s="1510"/>
      <c r="L49" s="1519"/>
      <c r="M49" s="1510"/>
      <c r="N49" s="1521"/>
      <c r="O49" s="1655"/>
      <c r="P49" s="1520"/>
      <c r="Q49" s="1519"/>
      <c r="R49" s="1492"/>
      <c r="S49" s="1471" t="s">
        <v>1415</v>
      </c>
      <c r="T49" s="1338"/>
      <c r="U49" s="1339"/>
      <c r="V49" s="1329"/>
      <c r="W49" s="1309"/>
      <c r="X49" s="1309"/>
      <c r="Y49" s="1309"/>
      <c r="Z49" s="1309"/>
    </row>
    <row r="50" spans="1:26" s="1299" customFormat="1" ht="15.75">
      <c r="A50" s="1337"/>
      <c r="B50" s="1474" t="s">
        <v>1416</v>
      </c>
      <c r="C50" s="1351"/>
      <c r="D50" s="1352"/>
      <c r="E50" s="1374"/>
      <c r="F50" s="1520"/>
      <c r="G50" s="1519"/>
      <c r="H50" s="1301"/>
      <c r="I50" s="1520"/>
      <c r="J50" s="1519"/>
      <c r="K50" s="1510"/>
      <c r="L50" s="1519"/>
      <c r="M50" s="1510"/>
      <c r="N50" s="1521"/>
      <c r="O50" s="1655"/>
      <c r="P50" s="1520"/>
      <c r="Q50" s="1519"/>
      <c r="R50" s="1492"/>
      <c r="S50" s="1474" t="s">
        <v>1416</v>
      </c>
      <c r="T50" s="1351"/>
      <c r="U50" s="1352"/>
      <c r="V50" s="1329"/>
      <c r="W50" s="1309"/>
      <c r="X50" s="1309"/>
      <c r="Y50" s="1309"/>
      <c r="Z50" s="1309"/>
    </row>
    <row r="51" spans="1:26" s="1299" customFormat="1" ht="15.75">
      <c r="A51" s="1337"/>
      <c r="B51" s="1475" t="s">
        <v>1417</v>
      </c>
      <c r="C51" s="1353"/>
      <c r="D51" s="1354"/>
      <c r="E51" s="1374"/>
      <c r="F51" s="1520">
        <f>+IF($P$2=0,$P51,0)</f>
        <v>0</v>
      </c>
      <c r="G51" s="1519">
        <f>+IF($P$2=0,$Q51,0)</f>
        <v>7211717</v>
      </c>
      <c r="H51" s="1301"/>
      <c r="I51" s="1520">
        <f>+IF(OR($P$2=98,$P$2=42,$P$2=96,$P$2=97),$P51,0)</f>
        <v>0</v>
      </c>
      <c r="J51" s="1519">
        <f>+IF(OR($P$2=98,$P$2=42,$P$2=96,$P$2=97),$Q51,0)</f>
        <v>0</v>
      </c>
      <c r="K51" s="1510"/>
      <c r="L51" s="1519">
        <f>+IF($P$2=33,$Q51,0)</f>
        <v>0</v>
      </c>
      <c r="M51" s="1510"/>
      <c r="N51" s="1521">
        <f>+ROUND(+G51+J51+L51,0)</f>
        <v>7211717</v>
      </c>
      <c r="O51" s="1655"/>
      <c r="P51" s="1520">
        <f>+ROUND(OTCHET!E205-SUM(OTCHET!E217:E219)+OTCHET!E274+IF(+OR(OTCHET!$F$12="5500",OTCHET!$F$12="5600"),0,+OTCHET!E300),0)</f>
        <v>0</v>
      </c>
      <c r="Q51" s="1519">
        <f>+ROUND(OTCHET!F205-SUM(OTCHET!F217:F219)+OTCHET!F274+IF(+OR(OTCHET!$F$12="5500",OTCHET!$F$12="5600"),0,+OTCHET!F300),0)</f>
        <v>7211717</v>
      </c>
      <c r="R51" s="1492"/>
      <c r="S51" s="1885" t="s">
        <v>1528</v>
      </c>
      <c r="T51" s="1886"/>
      <c r="U51" s="1887"/>
      <c r="V51" s="1329"/>
      <c r="W51" s="1309"/>
      <c r="X51" s="1309"/>
      <c r="Y51" s="1309"/>
      <c r="Z51" s="1309"/>
    </row>
    <row r="52" spans="1:26" s="1299" customFormat="1" ht="15.75">
      <c r="A52" s="1337"/>
      <c r="B52" s="1470" t="s">
        <v>1418</v>
      </c>
      <c r="C52" s="1344"/>
      <c r="D52" s="1345"/>
      <c r="E52" s="1301"/>
      <c r="F52" s="1546">
        <f>+IF($P$2=0,$P52,0)</f>
        <v>0</v>
      </c>
      <c r="G52" s="1545">
        <f>+IF($P$2=0,$Q52,0)</f>
        <v>27978</v>
      </c>
      <c r="H52" s="1301"/>
      <c r="I52" s="1546">
        <f>+IF(OR($P$2=98,$P$2=42,$P$2=96,$P$2=97),$P52,0)</f>
        <v>0</v>
      </c>
      <c r="J52" s="1545">
        <f>+IF(OR($P$2=98,$P$2=42,$P$2=96,$P$2=97),$Q52,0)</f>
        <v>0</v>
      </c>
      <c r="K52" s="1510"/>
      <c r="L52" s="1545">
        <f>+IF($P$2=33,$Q52,0)</f>
        <v>0</v>
      </c>
      <c r="M52" s="1510"/>
      <c r="N52" s="1513">
        <f>+ROUND(+G52+J52+L52,0)</f>
        <v>27978</v>
      </c>
      <c r="O52" s="1655"/>
      <c r="P52" s="1546">
        <f>+ROUND(+SUM(OTCHET!E217:E219),0)</f>
        <v>0</v>
      </c>
      <c r="Q52" s="1545">
        <f>+ROUND(+SUM(OTCHET!F217:F219),0)</f>
        <v>27978</v>
      </c>
      <c r="R52" s="1492"/>
      <c r="S52" s="1891" t="s">
        <v>1529</v>
      </c>
      <c r="T52" s="1892"/>
      <c r="U52" s="1893"/>
      <c r="V52" s="1329"/>
      <c r="W52" s="1309"/>
      <c r="X52" s="1309"/>
      <c r="Y52" s="1309"/>
      <c r="Z52" s="1309"/>
    </row>
    <row r="53" spans="1:26" s="1299" customFormat="1" ht="15.75">
      <c r="A53" s="1337"/>
      <c r="B53" s="1470" t="s">
        <v>1419</v>
      </c>
      <c r="C53" s="1344"/>
      <c r="D53" s="1345"/>
      <c r="E53" s="1301"/>
      <c r="F53" s="1546">
        <f>+IF($P$2=0,$P53,0)</f>
        <v>0</v>
      </c>
      <c r="G53" s="1545">
        <f>+IF($P$2=0,$Q53,0)</f>
        <v>212509</v>
      </c>
      <c r="H53" s="1301"/>
      <c r="I53" s="1546">
        <f>+IF(OR($P$2=98,$P$2=42,$P$2=96,$P$2=97),$P53,0)</f>
        <v>0</v>
      </c>
      <c r="J53" s="1545">
        <f>+IF(OR($P$2=98,$P$2=42,$P$2=96,$P$2=97),$Q53,0)</f>
        <v>0</v>
      </c>
      <c r="K53" s="1510"/>
      <c r="L53" s="1545">
        <f>+IF($P$2=33,$Q53,0)</f>
        <v>0</v>
      </c>
      <c r="M53" s="1510"/>
      <c r="N53" s="1513">
        <f>+ROUND(+G53+J53+L53,0)</f>
        <v>212509</v>
      </c>
      <c r="O53" s="1655"/>
      <c r="P53" s="1546">
        <f>+ROUND(OTCHET!E223,0)</f>
        <v>0</v>
      </c>
      <c r="Q53" s="1545">
        <f>+ROUND(OTCHET!F223,0)</f>
        <v>212509</v>
      </c>
      <c r="R53" s="1492"/>
      <c r="S53" s="1891" t="s">
        <v>1530</v>
      </c>
      <c r="T53" s="1892"/>
      <c r="U53" s="1893"/>
      <c r="V53" s="1329"/>
      <c r="W53" s="1309"/>
      <c r="X53" s="1309"/>
      <c r="Y53" s="1309"/>
      <c r="Z53" s="1309"/>
    </row>
    <row r="54" spans="1:26" s="1299" customFormat="1" ht="15.75">
      <c r="A54" s="1337"/>
      <c r="B54" s="1470" t="s">
        <v>1420</v>
      </c>
      <c r="C54" s="1344"/>
      <c r="D54" s="1345"/>
      <c r="E54" s="1301"/>
      <c r="F54" s="1546">
        <f>+IF($P$2=0,$P54,0)</f>
        <v>0</v>
      </c>
      <c r="G54" s="1545">
        <f>+IF($P$2=0,$Q54,0)</f>
        <v>14069357</v>
      </c>
      <c r="H54" s="1301"/>
      <c r="I54" s="1546">
        <f>+IF(OR($P$2=98,$P$2=42,$P$2=96,$P$2=97),$P54,0)</f>
        <v>0</v>
      </c>
      <c r="J54" s="1545">
        <f>+IF(OR($P$2=98,$P$2=42,$P$2=96,$P$2=97),$Q54,0)</f>
        <v>0</v>
      </c>
      <c r="K54" s="1510"/>
      <c r="L54" s="1545">
        <f>+IF($P$2=33,$Q54,0)</f>
        <v>0</v>
      </c>
      <c r="M54" s="1510"/>
      <c r="N54" s="1513">
        <f>+ROUND(+G54+J54+L54,0)</f>
        <v>14069357</v>
      </c>
      <c r="O54" s="1655"/>
      <c r="P54" s="1546">
        <f>+ROUND(OTCHET!E187+OTCHET!E190,0)</f>
        <v>0</v>
      </c>
      <c r="Q54" s="1545">
        <f>+ROUND(OTCHET!F187+OTCHET!F190,0)</f>
        <v>14069357</v>
      </c>
      <c r="R54" s="1492"/>
      <c r="S54" s="1891" t="s">
        <v>1531</v>
      </c>
      <c r="T54" s="1892"/>
      <c r="U54" s="1893"/>
      <c r="V54" s="1329"/>
      <c r="W54" s="1309"/>
      <c r="X54" s="1309"/>
      <c r="Y54" s="1309"/>
      <c r="Z54" s="1309"/>
    </row>
    <row r="55" spans="1:26" s="1299" customFormat="1" ht="15.75">
      <c r="A55" s="1337"/>
      <c r="B55" s="1473" t="s">
        <v>1421</v>
      </c>
      <c r="C55" s="1346"/>
      <c r="D55" s="1347"/>
      <c r="E55" s="1301"/>
      <c r="F55" s="1546">
        <f>+IF($P$2=0,$P55,0)</f>
        <v>0</v>
      </c>
      <c r="G55" s="1545">
        <f>+IF($P$2=0,$Q55,0)</f>
        <v>4325100</v>
      </c>
      <c r="H55" s="1301"/>
      <c r="I55" s="1546">
        <f>+IF(OR($P$2=98,$P$2=42,$P$2=96,$P$2=97),$P55,0)</f>
        <v>0</v>
      </c>
      <c r="J55" s="1545">
        <f>+IF(OR($P$2=98,$P$2=42,$P$2=96,$P$2=97),$Q55,0)</f>
        <v>0</v>
      </c>
      <c r="K55" s="1510"/>
      <c r="L55" s="1545">
        <f>+IF($P$2=33,$Q55,0)</f>
        <v>0</v>
      </c>
      <c r="M55" s="1510"/>
      <c r="N55" s="1513">
        <f>+ROUND(+G55+J55+L55,0)</f>
        <v>4325100</v>
      </c>
      <c r="O55" s="1655"/>
      <c r="P55" s="1546">
        <f>+ROUND(OTCHET!E196+OTCHET!E204,0)</f>
        <v>0</v>
      </c>
      <c r="Q55" s="1545">
        <f>+ROUND(OTCHET!F196+OTCHET!F204,0)</f>
        <v>4325100</v>
      </c>
      <c r="R55" s="1492"/>
      <c r="S55" s="1897" t="s">
        <v>1532</v>
      </c>
      <c r="T55" s="1898"/>
      <c r="U55" s="1899"/>
      <c r="V55" s="1329"/>
      <c r="W55" s="1309"/>
      <c r="X55" s="1309"/>
      <c r="Y55" s="1309"/>
      <c r="Z55" s="1309"/>
    </row>
    <row r="56" spans="1:26" s="1299" customFormat="1" ht="15.75">
      <c r="A56" s="1337"/>
      <c r="B56" s="1375" t="s">
        <v>1422</v>
      </c>
      <c r="C56" s="1376"/>
      <c r="D56" s="1377"/>
      <c r="E56" s="1301"/>
      <c r="F56" s="1542">
        <f>+ROUND(+SUM(F51:F55),0)</f>
        <v>0</v>
      </c>
      <c r="G56" s="1541">
        <f>+ROUND(+SUM(G51:G55),0)</f>
        <v>25846661</v>
      </c>
      <c r="H56" s="1301"/>
      <c r="I56" s="1542">
        <f>+ROUND(+SUM(I51:I55),0)</f>
        <v>0</v>
      </c>
      <c r="J56" s="1541">
        <f>+ROUND(+SUM(J51:J55),0)</f>
        <v>0</v>
      </c>
      <c r="K56" s="1510"/>
      <c r="L56" s="1541">
        <f>+ROUND(+SUM(L51:L55),0)</f>
        <v>0</v>
      </c>
      <c r="M56" s="1510"/>
      <c r="N56" s="1543">
        <f>+ROUND(+SUM(N51:N55),0)</f>
        <v>25846661</v>
      </c>
      <c r="O56" s="1655"/>
      <c r="P56" s="1542">
        <f>+ROUND(+SUM(P51:P55),0)</f>
        <v>0</v>
      </c>
      <c r="Q56" s="1541">
        <f>+ROUND(+SUM(Q51:Q55),0)</f>
        <v>25846661</v>
      </c>
      <c r="R56" s="1492"/>
      <c r="S56" s="1876" t="s">
        <v>1533</v>
      </c>
      <c r="T56" s="1877"/>
      <c r="U56" s="1878"/>
      <c r="V56" s="1329"/>
      <c r="W56" s="1309"/>
      <c r="X56" s="1309"/>
      <c r="Y56" s="1309"/>
      <c r="Z56" s="1309"/>
    </row>
    <row r="57" spans="1:26" s="1299" customFormat="1" ht="15.75">
      <c r="A57" s="1337"/>
      <c r="B57" s="1474" t="s">
        <v>1423</v>
      </c>
      <c r="C57" s="1351"/>
      <c r="D57" s="1352"/>
      <c r="E57" s="1374"/>
      <c r="F57" s="1520"/>
      <c r="G57" s="1519"/>
      <c r="H57" s="1301"/>
      <c r="I57" s="1520"/>
      <c r="J57" s="1519"/>
      <c r="K57" s="1510"/>
      <c r="L57" s="1519"/>
      <c r="M57" s="1510"/>
      <c r="N57" s="1521"/>
      <c r="O57" s="1655"/>
      <c r="P57" s="1520"/>
      <c r="Q57" s="1519"/>
      <c r="R57" s="1492"/>
      <c r="S57" s="1474" t="s">
        <v>1423</v>
      </c>
      <c r="T57" s="1351"/>
      <c r="U57" s="1352"/>
      <c r="V57" s="1329"/>
      <c r="W57" s="1309"/>
      <c r="X57" s="1309"/>
      <c r="Y57" s="1309"/>
      <c r="Z57" s="1309"/>
    </row>
    <row r="58" spans="1:26" s="1299" customFormat="1" ht="15.75">
      <c r="A58" s="1337"/>
      <c r="B58" s="1475" t="s">
        <v>1424</v>
      </c>
      <c r="C58" s="1353"/>
      <c r="D58" s="1354"/>
      <c r="E58" s="1374"/>
      <c r="F58" s="1520">
        <f>+IF($P$2=0,$P58,0)</f>
        <v>0</v>
      </c>
      <c r="G58" s="1519">
        <f>+IF($P$2=0,$Q58,0)</f>
        <v>0</v>
      </c>
      <c r="H58" s="1301"/>
      <c r="I58" s="1520">
        <f>+IF(OR($P$2=98,$P$2=42,$P$2=96,$P$2=97),$P58,0)</f>
        <v>0</v>
      </c>
      <c r="J58" s="1519">
        <f>+IF(OR($P$2=98,$P$2=42,$P$2=96,$P$2=97),$Q58,0)</f>
        <v>0</v>
      </c>
      <c r="K58" s="1510"/>
      <c r="L58" s="1519">
        <f>+IF($P$2=33,$Q58,0)</f>
        <v>0</v>
      </c>
      <c r="M58" s="1510"/>
      <c r="N58" s="1521">
        <f>+ROUND(+G58+J58+L58,0)</f>
        <v>0</v>
      </c>
      <c r="O58" s="1655"/>
      <c r="P58" s="1520">
        <f>+ROUND(OTCHET!E290,0)</f>
        <v>0</v>
      </c>
      <c r="Q58" s="1519">
        <f>+ROUND(OTCHET!F290,0)</f>
        <v>0</v>
      </c>
      <c r="R58" s="1492"/>
      <c r="S58" s="1885" t="s">
        <v>1534</v>
      </c>
      <c r="T58" s="1886"/>
      <c r="U58" s="1887"/>
      <c r="V58" s="1329"/>
      <c r="W58" s="1309"/>
      <c r="X58" s="1309"/>
      <c r="Y58" s="1309"/>
      <c r="Z58" s="1309"/>
    </row>
    <row r="59" spans="1:26" s="1299" customFormat="1" ht="15.75">
      <c r="A59" s="1337"/>
      <c r="B59" s="1470" t="s">
        <v>1425</v>
      </c>
      <c r="C59" s="1344"/>
      <c r="D59" s="1345"/>
      <c r="E59" s="1301"/>
      <c r="F59" s="1546">
        <f>+IF($P$2=0,$P59,0)</f>
        <v>0</v>
      </c>
      <c r="G59" s="1545">
        <f>+IF($P$2=0,$Q59,0)</f>
        <v>142578</v>
      </c>
      <c r="H59" s="1301"/>
      <c r="I59" s="1546">
        <f>+IF(OR($P$2=98,$P$2=42,$P$2=96,$P$2=97),$P59,0)</f>
        <v>0</v>
      </c>
      <c r="J59" s="1545">
        <f>+IF(OR($P$2=98,$P$2=42,$P$2=96,$P$2=97),$Q59,0)</f>
        <v>0</v>
      </c>
      <c r="K59" s="1510"/>
      <c r="L59" s="1545">
        <f>+IF($P$2=33,$Q59,0)</f>
        <v>0</v>
      </c>
      <c r="M59" s="1510"/>
      <c r="N59" s="1513">
        <f>+ROUND(+G59+J59+L59,0)</f>
        <v>142578</v>
      </c>
      <c r="O59" s="1655"/>
      <c r="P59" s="1546">
        <f>+ROUND(+OTCHET!E278+OTCHET!E279,0)</f>
        <v>0</v>
      </c>
      <c r="Q59" s="1545">
        <f>+ROUND(+OTCHET!F278+OTCHET!F279,0)</f>
        <v>142578</v>
      </c>
      <c r="R59" s="1492"/>
      <c r="S59" s="1891" t="s">
        <v>1535</v>
      </c>
      <c r="T59" s="1892"/>
      <c r="U59" s="1893"/>
      <c r="V59" s="1329"/>
      <c r="W59" s="1309"/>
      <c r="X59" s="1309"/>
      <c r="Y59" s="1309"/>
      <c r="Z59" s="1309"/>
    </row>
    <row r="60" spans="1:26" s="1299" customFormat="1" ht="15.75">
      <c r="A60" s="1337"/>
      <c r="B60" s="1470" t="s">
        <v>1426</v>
      </c>
      <c r="C60" s="1344"/>
      <c r="D60" s="1345"/>
      <c r="E60" s="1301"/>
      <c r="F60" s="1546">
        <f>+IF($P$2=0,$P60,0)</f>
        <v>0</v>
      </c>
      <c r="G60" s="1545">
        <f>+IF($P$2=0,$Q60,0)</f>
        <v>50759</v>
      </c>
      <c r="H60" s="1301"/>
      <c r="I60" s="1546">
        <f>+IF(OR($P$2=98,$P$2=42,$P$2=96,$P$2=97),$P60,0)</f>
        <v>0</v>
      </c>
      <c r="J60" s="1545">
        <f>+IF(OR($P$2=98,$P$2=42,$P$2=96,$P$2=97),$Q60,0)</f>
        <v>0</v>
      </c>
      <c r="K60" s="1510"/>
      <c r="L60" s="1545">
        <f>+IF($P$2=33,$Q60,0)</f>
        <v>0</v>
      </c>
      <c r="M60" s="1510"/>
      <c r="N60" s="1513">
        <f>+ROUND(+G60+J60+L60,0)</f>
        <v>50759</v>
      </c>
      <c r="O60" s="1655"/>
      <c r="P60" s="1546">
        <f>+ROUND(OTCHET!E287,0)</f>
        <v>0</v>
      </c>
      <c r="Q60" s="1545">
        <f>+ROUND(OTCHET!F287,0)</f>
        <v>50759</v>
      </c>
      <c r="R60" s="1492"/>
      <c r="S60" s="1891" t="s">
        <v>1536</v>
      </c>
      <c r="T60" s="1892"/>
      <c r="U60" s="1893"/>
      <c r="V60" s="1329"/>
      <c r="W60" s="1309"/>
      <c r="X60" s="1309"/>
      <c r="Y60" s="1309"/>
      <c r="Z60" s="1309"/>
    </row>
    <row r="61" spans="1:26" s="1299" customFormat="1" ht="15.75">
      <c r="A61" s="1337"/>
      <c r="B61" s="1473" t="s">
        <v>1427</v>
      </c>
      <c r="C61" s="1346"/>
      <c r="D61" s="1347"/>
      <c r="E61" s="1301"/>
      <c r="F61" s="1645">
        <f>+IF($P$2=0,$P61,0)</f>
        <v>0</v>
      </c>
      <c r="G61" s="1644">
        <f>+IF($P$2=0,$Q61,0)</f>
        <v>0</v>
      </c>
      <c r="H61" s="1301"/>
      <c r="I61" s="1645">
        <f>+IF(OR($P$2=98,$P$2=42,$P$2=96,$P$2=97),$P61,0)</f>
        <v>0</v>
      </c>
      <c r="J61" s="1644">
        <f>+IF(OR($P$2=98,$P$2=42,$P$2=96,$P$2=97),$Q61,0)</f>
        <v>0</v>
      </c>
      <c r="K61" s="1510"/>
      <c r="L61" s="1644">
        <f>+IF($P$2=33,$Q61,0)</f>
        <v>0</v>
      </c>
      <c r="M61" s="1510"/>
      <c r="N61" s="1544">
        <f>+ROUND(+G61+J61+L61,0)</f>
        <v>0</v>
      </c>
      <c r="O61" s="1655"/>
      <c r="P61" s="1645">
        <f>+ROUND(OTCHET!E296,0)</f>
        <v>0</v>
      </c>
      <c r="Q61" s="1644">
        <f>+ROUND(OTCHET!F296,0)</f>
        <v>0</v>
      </c>
      <c r="R61" s="1492"/>
      <c r="S61" s="1897" t="s">
        <v>1537</v>
      </c>
      <c r="T61" s="1898"/>
      <c r="U61" s="1899"/>
      <c r="V61" s="1329"/>
      <c r="W61" s="1309"/>
      <c r="X61" s="1309"/>
      <c r="Y61" s="1309"/>
      <c r="Z61" s="1309"/>
    </row>
    <row r="62" spans="1:26" s="1299" customFormat="1" ht="15.75">
      <c r="A62" s="1337"/>
      <c r="B62" s="1484" t="s">
        <v>1428</v>
      </c>
      <c r="C62" s="1378"/>
      <c r="D62" s="1379"/>
      <c r="E62" s="1301"/>
      <c r="F62" s="1647">
        <f>+IF($P$2=0,$P62,0)</f>
        <v>0</v>
      </c>
      <c r="G62" s="1646">
        <f>+IF($P$2=0,$Q62,0)</f>
        <v>0</v>
      </c>
      <c r="H62" s="1301"/>
      <c r="I62" s="1647">
        <f>+IF(OR($P$2=98,$P$2=42,$P$2=96,$P$2=97),$P62,0)</f>
        <v>0</v>
      </c>
      <c r="J62" s="1646">
        <f>+IF(OR($P$2=98,$P$2=42,$P$2=96,$P$2=97),$Q62,0)</f>
        <v>0</v>
      </c>
      <c r="K62" s="1510"/>
      <c r="L62" s="1646">
        <f>+IF($P$2=33,$Q62,0)</f>
        <v>0</v>
      </c>
      <c r="M62" s="1510"/>
      <c r="N62" s="1648">
        <f>+ROUND(+G62+J62+L62,0)</f>
        <v>0</v>
      </c>
      <c r="O62" s="1655"/>
      <c r="P62" s="1647">
        <f>+ROUND(OTCHET!E299,0)</f>
        <v>0</v>
      </c>
      <c r="Q62" s="1646">
        <f>+ROUND(OTCHET!F299,0)</f>
        <v>0</v>
      </c>
      <c r="R62" s="1492"/>
      <c r="S62" s="1610" t="s">
        <v>1538</v>
      </c>
      <c r="T62" s="1611"/>
      <c r="U62" s="1612"/>
      <c r="V62" s="1329"/>
      <c r="W62" s="1309"/>
      <c r="X62" s="1309"/>
      <c r="Y62" s="1309"/>
      <c r="Z62" s="1309"/>
    </row>
    <row r="63" spans="1:26" s="1299" customFormat="1" ht="15.75">
      <c r="A63" s="1337"/>
      <c r="B63" s="1375" t="s">
        <v>1429</v>
      </c>
      <c r="C63" s="1376"/>
      <c r="D63" s="1377"/>
      <c r="E63" s="1301"/>
      <c r="F63" s="1542">
        <f>+ROUND(+SUM(F58:F61),0)</f>
        <v>0</v>
      </c>
      <c r="G63" s="1541">
        <f>+ROUND(+SUM(G58:G61),0)</f>
        <v>193337</v>
      </c>
      <c r="H63" s="1301"/>
      <c r="I63" s="1542">
        <f>+ROUND(+SUM(I58:I61),0)</f>
        <v>0</v>
      </c>
      <c r="J63" s="1541">
        <f>+ROUND(+SUM(J58:J61),0)</f>
        <v>0</v>
      </c>
      <c r="K63" s="1510"/>
      <c r="L63" s="1541">
        <f>+ROUND(+SUM(L58:L61),0)</f>
        <v>0</v>
      </c>
      <c r="M63" s="1510"/>
      <c r="N63" s="1543">
        <f>+ROUND(+SUM(N58:N61),0)</f>
        <v>193337</v>
      </c>
      <c r="O63" s="1655"/>
      <c r="P63" s="1542">
        <f>+ROUND(+SUM(P58:P61),0)</f>
        <v>0</v>
      </c>
      <c r="Q63" s="1541">
        <f>+ROUND(+SUM(Q58:Q61),0)</f>
        <v>193337</v>
      </c>
      <c r="R63" s="1492"/>
      <c r="S63" s="1876" t="s">
        <v>1539</v>
      </c>
      <c r="T63" s="1877"/>
      <c r="U63" s="1878"/>
      <c r="V63" s="1329"/>
      <c r="W63" s="1309"/>
      <c r="X63" s="1309"/>
      <c r="Y63" s="1309"/>
      <c r="Z63" s="1309"/>
    </row>
    <row r="64" spans="1:26" s="1299" customFormat="1" ht="15.75">
      <c r="A64" s="1337"/>
      <c r="B64" s="1474" t="s">
        <v>1430</v>
      </c>
      <c r="C64" s="1351"/>
      <c r="D64" s="1352"/>
      <c r="E64" s="1374"/>
      <c r="F64" s="1546"/>
      <c r="G64" s="1545"/>
      <c r="H64" s="1301"/>
      <c r="I64" s="1546"/>
      <c r="J64" s="1545"/>
      <c r="K64" s="1510"/>
      <c r="L64" s="1545"/>
      <c r="M64" s="1510"/>
      <c r="N64" s="1513"/>
      <c r="O64" s="1655"/>
      <c r="P64" s="1546"/>
      <c r="Q64" s="1545"/>
      <c r="R64" s="1492"/>
      <c r="S64" s="1474" t="s">
        <v>1430</v>
      </c>
      <c r="T64" s="1351"/>
      <c r="U64" s="1352"/>
      <c r="V64" s="1329"/>
      <c r="W64" s="1309"/>
      <c r="X64" s="1309"/>
      <c r="Y64" s="1309"/>
      <c r="Z64" s="1309"/>
    </row>
    <row r="65" spans="1:26" s="1299" customFormat="1" ht="15.75">
      <c r="A65" s="1337"/>
      <c r="B65" s="1475" t="s">
        <v>1498</v>
      </c>
      <c r="C65" s="1353"/>
      <c r="D65" s="1354"/>
      <c r="E65" s="1374"/>
      <c r="F65" s="1520">
        <f>+IF($P$2=0,$P65,0)</f>
        <v>0</v>
      </c>
      <c r="G65" s="1519">
        <f>+IF($P$2=0,$Q65,0)</f>
        <v>0</v>
      </c>
      <c r="H65" s="1301"/>
      <c r="I65" s="1520">
        <f>+IF(OR($P$2=98,$P$2=42,$P$2=96,$P$2=97),$P65,0)</f>
        <v>0</v>
      </c>
      <c r="J65" s="1519">
        <f>+IF(OR($P$2=98,$P$2=42,$P$2=96,$P$2=97),$Q65,0)</f>
        <v>0</v>
      </c>
      <c r="K65" s="1510"/>
      <c r="L65" s="1519">
        <f>+IF($P$2=33,$Q65,0)</f>
        <v>0</v>
      </c>
      <c r="M65" s="1510"/>
      <c r="N65" s="1521">
        <f>+ROUND(+G65+J65+L65,0)</f>
        <v>0</v>
      </c>
      <c r="O65" s="1655"/>
      <c r="P65" s="1520">
        <f>+ROUND(OTCHET!E227+OTCHET!E233+SUM(OTCHET!E236:E239),0)</f>
        <v>0</v>
      </c>
      <c r="Q65" s="1519">
        <f>+ROUND(OTCHET!F227+OTCHET!F233+SUM(OTCHET!F236:F239),0)</f>
        <v>0</v>
      </c>
      <c r="R65" s="1492"/>
      <c r="S65" s="1885" t="s">
        <v>1540</v>
      </c>
      <c r="T65" s="1886"/>
      <c r="U65" s="1887"/>
      <c r="V65" s="1329"/>
      <c r="W65" s="1309"/>
      <c r="X65" s="1309"/>
      <c r="Y65" s="1309"/>
      <c r="Z65" s="1309"/>
    </row>
    <row r="66" spans="1:26" s="1299" customFormat="1" ht="15.75">
      <c r="A66" s="1337"/>
      <c r="B66" s="1473" t="s">
        <v>1499</v>
      </c>
      <c r="C66" s="1346"/>
      <c r="D66" s="1347"/>
      <c r="E66" s="1301"/>
      <c r="F66" s="1546">
        <f>+IF($P$2=0,$P66,0)</f>
        <v>0</v>
      </c>
      <c r="G66" s="1545">
        <f>+IF($P$2=0,$Q66,0)</f>
        <v>0</v>
      </c>
      <c r="H66" s="1301"/>
      <c r="I66" s="1546">
        <f>+IF(OR($P$2=98,$P$2=42,$P$2=96,$P$2=97),$P66,0)</f>
        <v>0</v>
      </c>
      <c r="J66" s="1545">
        <f>+IF(OR($P$2=98,$P$2=42,$P$2=96,$P$2=97),$Q66,0)</f>
        <v>0</v>
      </c>
      <c r="K66" s="1510"/>
      <c r="L66" s="1545">
        <f>+IF($P$2=33,$Q66,0)</f>
        <v>0</v>
      </c>
      <c r="M66" s="1510"/>
      <c r="N66" s="1513">
        <f>+ROUND(+G66+J66+L66,0)</f>
        <v>0</v>
      </c>
      <c r="O66" s="1655"/>
      <c r="P66" s="1546">
        <f>+ROUND(OTCHET!E243,0)</f>
        <v>0</v>
      </c>
      <c r="Q66" s="1545">
        <f>+ROUND(OTCHET!F243,0)</f>
        <v>0</v>
      </c>
      <c r="R66" s="1492"/>
      <c r="S66" s="1891" t="s">
        <v>1541</v>
      </c>
      <c r="T66" s="1892"/>
      <c r="U66" s="1893"/>
      <c r="V66" s="1329"/>
      <c r="W66" s="1309"/>
      <c r="X66" s="1309"/>
      <c r="Y66" s="1309"/>
      <c r="Z66" s="1309"/>
    </row>
    <row r="67" spans="1:26" s="1299" customFormat="1" ht="15.75">
      <c r="A67" s="1337"/>
      <c r="B67" s="1375" t="s">
        <v>1431</v>
      </c>
      <c r="C67" s="1376"/>
      <c r="D67" s="1377"/>
      <c r="E67" s="1301"/>
      <c r="F67" s="1542">
        <f>+ROUND(+SUM(F65:F66),0)</f>
        <v>0</v>
      </c>
      <c r="G67" s="1541">
        <f>+ROUND(+SUM(G65:G66),0)</f>
        <v>0</v>
      </c>
      <c r="H67" s="1301"/>
      <c r="I67" s="1542">
        <f>+ROUND(+SUM(I65:I66),0)</f>
        <v>0</v>
      </c>
      <c r="J67" s="1541">
        <f>+ROUND(+SUM(J65:J66),0)</f>
        <v>0</v>
      </c>
      <c r="K67" s="1510"/>
      <c r="L67" s="1541">
        <f>+ROUND(+SUM(L65:L66),0)</f>
        <v>0</v>
      </c>
      <c r="M67" s="1510"/>
      <c r="N67" s="1543">
        <f>+ROUND(+SUM(N65:N66),0)</f>
        <v>0</v>
      </c>
      <c r="O67" s="1655"/>
      <c r="P67" s="1542">
        <f>+ROUND(+SUM(P65:P66),0)</f>
        <v>0</v>
      </c>
      <c r="Q67" s="1541">
        <f>+ROUND(+SUM(Q65:Q66),0)</f>
        <v>0</v>
      </c>
      <c r="R67" s="1492"/>
      <c r="S67" s="1876" t="s">
        <v>1542</v>
      </c>
      <c r="T67" s="1877"/>
      <c r="U67" s="1878"/>
      <c r="V67" s="1329"/>
      <c r="W67" s="1309"/>
      <c r="X67" s="1309"/>
      <c r="Y67" s="1309"/>
      <c r="Z67" s="1309"/>
    </row>
    <row r="68" spans="1:26" s="1299" customFormat="1" ht="15.75">
      <c r="A68" s="1337"/>
      <c r="B68" s="1474" t="s">
        <v>1432</v>
      </c>
      <c r="C68" s="1351"/>
      <c r="D68" s="1352"/>
      <c r="E68" s="1374"/>
      <c r="F68" s="1546"/>
      <c r="G68" s="1545"/>
      <c r="H68" s="1301"/>
      <c r="I68" s="1546"/>
      <c r="J68" s="1545"/>
      <c r="K68" s="1510"/>
      <c r="L68" s="1545"/>
      <c r="M68" s="1510"/>
      <c r="N68" s="1513"/>
      <c r="O68" s="1655"/>
      <c r="P68" s="1546"/>
      <c r="Q68" s="1545"/>
      <c r="R68" s="1492"/>
      <c r="S68" s="1474" t="s">
        <v>1432</v>
      </c>
      <c r="T68" s="1351"/>
      <c r="U68" s="1352"/>
      <c r="V68" s="1329"/>
      <c r="W68" s="1309"/>
      <c r="X68" s="1309"/>
      <c r="Y68" s="1309"/>
      <c r="Z68" s="1309"/>
    </row>
    <row r="69" spans="1:26" s="1299" customFormat="1" ht="15.75">
      <c r="A69" s="1337"/>
      <c r="B69" s="1475" t="s">
        <v>1433</v>
      </c>
      <c r="C69" s="1353"/>
      <c r="D69" s="1354"/>
      <c r="E69" s="1374"/>
      <c r="F69" s="1520">
        <f>+IF($P$2=0,$P69,0)</f>
        <v>0</v>
      </c>
      <c r="G69" s="1519">
        <f>+IF($P$2=0,$Q69,0)</f>
        <v>0</v>
      </c>
      <c r="H69" s="1301"/>
      <c r="I69" s="1520">
        <f>+IF(OR($P$2=98,$P$2=42,$P$2=96,$P$2=97),$P69,0)</f>
        <v>0</v>
      </c>
      <c r="J69" s="1519">
        <f>+IF(OR($P$2=98,$P$2=42,$P$2=96,$P$2=97),$Q69,0)</f>
        <v>0</v>
      </c>
      <c r="K69" s="1510"/>
      <c r="L69" s="1519">
        <f>+IF($P$2=33,$Q69,0)</f>
        <v>0</v>
      </c>
      <c r="M69" s="1510"/>
      <c r="N69" s="1521">
        <f>+ROUND(+G69+J69+L69,0)</f>
        <v>0</v>
      </c>
      <c r="O69" s="1655"/>
      <c r="P69" s="1520">
        <f>+ROUND(+SUM(OTCHET!E258:E261)+IF(+OR(OTCHET!$F$12="5500",OTCHET!$F$12="5600"),+OTCHET!E300,0),0)</f>
        <v>0</v>
      </c>
      <c r="Q69" s="1519">
        <f>+ROUND(+SUM(OTCHET!F258:F261)+IF(+OR(OTCHET!$F$12="5500",OTCHET!$F$12="5600"),+OTCHET!F300,0),0)</f>
        <v>0</v>
      </c>
      <c r="R69" s="1492"/>
      <c r="S69" s="1885" t="s">
        <v>1543</v>
      </c>
      <c r="T69" s="1886"/>
      <c r="U69" s="1887"/>
      <c r="V69" s="1329"/>
      <c r="W69" s="1309"/>
      <c r="X69" s="1309"/>
      <c r="Y69" s="1309"/>
      <c r="Z69" s="1309"/>
    </row>
    <row r="70" spans="1:26" s="1299" customFormat="1" ht="15.75">
      <c r="A70" s="1337"/>
      <c r="B70" s="1473" t="s">
        <v>1434</v>
      </c>
      <c r="C70" s="1346"/>
      <c r="D70" s="1347"/>
      <c r="E70" s="1301"/>
      <c r="F70" s="1546">
        <f>+IF($P$2=0,$P70,0)</f>
        <v>0</v>
      </c>
      <c r="G70" s="1545">
        <f>+IF($P$2=0,$Q70,0)</f>
        <v>0</v>
      </c>
      <c r="H70" s="1301"/>
      <c r="I70" s="1546">
        <f>+IF(OR($P$2=98,$P$2=42,$P$2=96,$P$2=97),$P70,0)</f>
        <v>0</v>
      </c>
      <c r="J70" s="1545">
        <f>+IF(OR($P$2=98,$P$2=42,$P$2=96,$P$2=97),$Q70,0)</f>
        <v>0</v>
      </c>
      <c r="K70" s="1510"/>
      <c r="L70" s="1545">
        <f>+IF($P$2=33,$Q70,0)</f>
        <v>0</v>
      </c>
      <c r="M70" s="1510"/>
      <c r="N70" s="1513">
        <f>+ROUND(+G70+J70+L70,0)</f>
        <v>0</v>
      </c>
      <c r="O70" s="1655"/>
      <c r="P70" s="1546">
        <f>+ROUND(+OTCHET!E295,0)</f>
        <v>0</v>
      </c>
      <c r="Q70" s="1545">
        <f>+ROUND(+OTCHET!F295,0)</f>
        <v>0</v>
      </c>
      <c r="R70" s="1492"/>
      <c r="S70" s="1891" t="s">
        <v>1544</v>
      </c>
      <c r="T70" s="1892"/>
      <c r="U70" s="1893"/>
      <c r="V70" s="1329"/>
      <c r="W70" s="1309"/>
      <c r="X70" s="1309"/>
      <c r="Y70" s="1309"/>
      <c r="Z70" s="1309"/>
    </row>
    <row r="71" spans="1:26" s="1299" customFormat="1" ht="15.75">
      <c r="A71" s="1337"/>
      <c r="B71" s="1375" t="s">
        <v>1435</v>
      </c>
      <c r="C71" s="1376"/>
      <c r="D71" s="1377"/>
      <c r="E71" s="1301"/>
      <c r="F71" s="1542">
        <f>+ROUND(+SUM(F69:F70),0)</f>
        <v>0</v>
      </c>
      <c r="G71" s="1541">
        <f>+ROUND(+SUM(G69:G70),0)</f>
        <v>0</v>
      </c>
      <c r="H71" s="1301"/>
      <c r="I71" s="1542">
        <f>+ROUND(+SUM(I69:I70),0)</f>
        <v>0</v>
      </c>
      <c r="J71" s="1541">
        <f>+ROUND(+SUM(J69:J70),0)</f>
        <v>0</v>
      </c>
      <c r="K71" s="1510"/>
      <c r="L71" s="1541">
        <f>+ROUND(+SUM(L69:L70),0)</f>
        <v>0</v>
      </c>
      <c r="M71" s="1510"/>
      <c r="N71" s="1543">
        <f>+ROUND(+SUM(N69:N70),0)</f>
        <v>0</v>
      </c>
      <c r="O71" s="1655"/>
      <c r="P71" s="1542">
        <f>+ROUND(+SUM(P69:P70),0)</f>
        <v>0</v>
      </c>
      <c r="Q71" s="1541">
        <f>+ROUND(+SUM(Q69:Q70),0)</f>
        <v>0</v>
      </c>
      <c r="R71" s="1492"/>
      <c r="S71" s="1876" t="s">
        <v>1545</v>
      </c>
      <c r="T71" s="1877"/>
      <c r="U71" s="1878"/>
      <c r="V71" s="1329"/>
      <c r="W71" s="1309"/>
      <c r="X71" s="1309"/>
      <c r="Y71" s="1309"/>
      <c r="Z71" s="1309"/>
    </row>
    <row r="72" spans="1:26" s="1299" customFormat="1" ht="15.75">
      <c r="A72" s="1337"/>
      <c r="B72" s="1474" t="s">
        <v>1436</v>
      </c>
      <c r="C72" s="1351"/>
      <c r="D72" s="1352"/>
      <c r="E72" s="1374"/>
      <c r="F72" s="1546"/>
      <c r="G72" s="1545"/>
      <c r="H72" s="1301"/>
      <c r="I72" s="1546"/>
      <c r="J72" s="1545"/>
      <c r="K72" s="1510"/>
      <c r="L72" s="1545"/>
      <c r="M72" s="1510"/>
      <c r="N72" s="1513"/>
      <c r="O72" s="1655"/>
      <c r="P72" s="1546"/>
      <c r="Q72" s="1545"/>
      <c r="R72" s="1492"/>
      <c r="S72" s="1474" t="s">
        <v>1436</v>
      </c>
      <c r="T72" s="1351"/>
      <c r="U72" s="1352"/>
      <c r="V72" s="1329"/>
      <c r="W72" s="1309"/>
      <c r="X72" s="1309"/>
      <c r="Y72" s="1309"/>
      <c r="Z72" s="1309"/>
    </row>
    <row r="73" spans="1:26" s="1299" customFormat="1" ht="15.75">
      <c r="A73" s="1337"/>
      <c r="B73" s="1475" t="s">
        <v>1437</v>
      </c>
      <c r="C73" s="1353"/>
      <c r="D73" s="1354"/>
      <c r="E73" s="1374"/>
      <c r="F73" s="1520">
        <f>+IF($P$2=0,$P73,0)</f>
        <v>0</v>
      </c>
      <c r="G73" s="1519">
        <f>+IF($P$2=0,$Q73,0)</f>
        <v>74598749</v>
      </c>
      <c r="H73" s="1301"/>
      <c r="I73" s="1520">
        <f>+IF(OR($P$2=98,$P$2=42,$P$2=96,$P$2=97),$P73,0)</f>
        <v>0</v>
      </c>
      <c r="J73" s="1519">
        <f>+IF(OR($P$2=98,$P$2=42,$P$2=96,$P$2=97),$Q73,0)</f>
        <v>0</v>
      </c>
      <c r="K73" s="1510"/>
      <c r="L73" s="1519">
        <f>+IF($P$2=33,$Q73,0)</f>
        <v>0</v>
      </c>
      <c r="M73" s="1510"/>
      <c r="N73" s="1521">
        <f>+ROUND(+G73+J73+L73,0)</f>
        <v>74598749</v>
      </c>
      <c r="O73" s="1655"/>
      <c r="P73" s="1520">
        <f>+ROUND(+OTCHET!E252+OTCHET!E268+OTCHET!E272+OTCHET!E273+OTCHET!E276,0)</f>
        <v>0</v>
      </c>
      <c r="Q73" s="1519">
        <f>+ROUND(+OTCHET!F252+OTCHET!F268+OTCHET!F272+OTCHET!F273+OTCHET!F276,0)</f>
        <v>74598749</v>
      </c>
      <c r="R73" s="1492"/>
      <c r="S73" s="1885" t="s">
        <v>1546</v>
      </c>
      <c r="T73" s="1886"/>
      <c r="U73" s="1887"/>
      <c r="V73" s="1329"/>
      <c r="W73" s="1309"/>
      <c r="X73" s="1309"/>
      <c r="Y73" s="1309"/>
      <c r="Z73" s="1309"/>
    </row>
    <row r="74" spans="1:26" s="1299" customFormat="1" ht="15.75">
      <c r="A74" s="1337"/>
      <c r="B74" s="1473" t="s">
        <v>1438</v>
      </c>
      <c r="C74" s="1346"/>
      <c r="D74" s="1347"/>
      <c r="E74" s="1301"/>
      <c r="F74" s="1546">
        <f>+IF($P$2=0,$P74,0)</f>
        <v>0</v>
      </c>
      <c r="G74" s="1545">
        <f>+IF($P$2=0,$Q74,0)</f>
        <v>629273</v>
      </c>
      <c r="H74" s="1301"/>
      <c r="I74" s="1546">
        <f>+IF(OR($P$2=98,$P$2=42,$P$2=96,$P$2=97),$P74,0)</f>
        <v>0</v>
      </c>
      <c r="J74" s="1545">
        <f>+IF(OR($P$2=98,$P$2=42,$P$2=96,$P$2=97),$Q74,0)</f>
        <v>0</v>
      </c>
      <c r="K74" s="1510"/>
      <c r="L74" s="1545">
        <f>+IF($P$2=33,$Q74,0)</f>
        <v>0</v>
      </c>
      <c r="M74" s="1510"/>
      <c r="N74" s="1513">
        <f>+ROUND(+G74+J74+L74,0)</f>
        <v>629273</v>
      </c>
      <c r="O74" s="1655"/>
      <c r="P74" s="1546">
        <f>+ROUND(OTCHET!E277+OTCHET!E291-OTCHET!E295,0)</f>
        <v>0</v>
      </c>
      <c r="Q74" s="1545">
        <f>+ROUND(OTCHET!F277+OTCHET!F291-OTCHET!F295,0)</f>
        <v>629273</v>
      </c>
      <c r="R74" s="1492"/>
      <c r="S74" s="1891" t="s">
        <v>1547</v>
      </c>
      <c r="T74" s="1892"/>
      <c r="U74" s="1893"/>
      <c r="V74" s="1329"/>
      <c r="W74" s="1309"/>
      <c r="X74" s="1309"/>
      <c r="Y74" s="1309"/>
      <c r="Z74" s="1309"/>
    </row>
    <row r="75" spans="1:26" s="1299" customFormat="1" ht="15.75">
      <c r="A75" s="1337"/>
      <c r="B75" s="1375" t="s">
        <v>1439</v>
      </c>
      <c r="C75" s="1376"/>
      <c r="D75" s="1377"/>
      <c r="E75" s="1301"/>
      <c r="F75" s="1542">
        <f>+ROUND(+SUM(F73:F74),0)</f>
        <v>0</v>
      </c>
      <c r="G75" s="1541">
        <f>+ROUND(+SUM(G73:G74),0)</f>
        <v>75228022</v>
      </c>
      <c r="H75" s="1301"/>
      <c r="I75" s="1542">
        <f>+ROUND(+SUM(I73:I74),0)</f>
        <v>0</v>
      </c>
      <c r="J75" s="1541">
        <f>+ROUND(+SUM(J73:J74),0)</f>
        <v>0</v>
      </c>
      <c r="K75" s="1510"/>
      <c r="L75" s="1541">
        <f>+ROUND(+SUM(L73:L74),0)</f>
        <v>0</v>
      </c>
      <c r="M75" s="1510"/>
      <c r="N75" s="1543">
        <f>+ROUND(+SUM(N73:N74),0)</f>
        <v>75228022</v>
      </c>
      <c r="O75" s="1655"/>
      <c r="P75" s="1542">
        <f>+ROUND(+SUM(P73:P74),0)</f>
        <v>0</v>
      </c>
      <c r="Q75" s="1541">
        <f>+ROUND(+SUM(Q73:Q74),0)</f>
        <v>75228022</v>
      </c>
      <c r="R75" s="1492"/>
      <c r="S75" s="1876" t="s">
        <v>1548</v>
      </c>
      <c r="T75" s="1877"/>
      <c r="U75" s="1878"/>
      <c r="V75" s="1329"/>
      <c r="W75" s="1309"/>
      <c r="X75" s="1309"/>
      <c r="Y75" s="1309"/>
      <c r="Z75" s="1309"/>
    </row>
    <row r="76" spans="1:26" s="1299" customFormat="1" ht="6.75" customHeight="1">
      <c r="A76" s="1337"/>
      <c r="B76" s="1380"/>
      <c r="C76" s="1381"/>
      <c r="D76" s="1382"/>
      <c r="E76" s="1301"/>
      <c r="F76" s="1546"/>
      <c r="G76" s="1545"/>
      <c r="H76" s="1301"/>
      <c r="I76" s="1546"/>
      <c r="J76" s="1545"/>
      <c r="K76" s="1510"/>
      <c r="L76" s="1545"/>
      <c r="M76" s="1510"/>
      <c r="N76" s="1513"/>
      <c r="O76" s="1655"/>
      <c r="P76" s="1546"/>
      <c r="Q76" s="1545"/>
      <c r="R76" s="1492"/>
      <c r="S76" s="1613"/>
      <c r="T76" s="1614"/>
      <c r="U76" s="1615"/>
      <c r="V76" s="1329"/>
      <c r="W76" s="1309"/>
      <c r="X76" s="1309"/>
      <c r="Y76" s="1309"/>
      <c r="Z76" s="1309"/>
    </row>
    <row r="77" spans="1:26" s="1299" customFormat="1" ht="16.5" thickBot="1">
      <c r="A77" s="1337"/>
      <c r="B77" s="1485" t="s">
        <v>1440</v>
      </c>
      <c r="C77" s="1383"/>
      <c r="D77" s="1384"/>
      <c r="E77" s="1301"/>
      <c r="F77" s="1549">
        <f>+ROUND(F56+F63+F67+F71+F75,0)</f>
        <v>0</v>
      </c>
      <c r="G77" s="1547">
        <f>+ROUND(G56+G63+G67+G71+G75,0)</f>
        <v>101268020</v>
      </c>
      <c r="H77" s="1301"/>
      <c r="I77" s="1549">
        <f>+ROUND(I56+I63+I67+I71+I75,0)</f>
        <v>0</v>
      </c>
      <c r="J77" s="1548">
        <f>+ROUND(J56+J63+J67+J71+J75,0)</f>
        <v>0</v>
      </c>
      <c r="K77" s="1510"/>
      <c r="L77" s="1548">
        <f>+ROUND(L56+L63+L67+L71+L75,0)</f>
        <v>0</v>
      </c>
      <c r="M77" s="1510"/>
      <c r="N77" s="1550">
        <f>+ROUND(N56+N63+N67+N71+N75,0)</f>
        <v>101268020</v>
      </c>
      <c r="O77" s="1655"/>
      <c r="P77" s="1549">
        <f>+ROUND(P56+P63+P67+P71+P75,0)</f>
        <v>0</v>
      </c>
      <c r="Q77" s="1547">
        <f>+ROUND(Q56+Q63+Q67+Q71+Q75,0)</f>
        <v>101268020</v>
      </c>
      <c r="R77" s="1492"/>
      <c r="S77" s="1912" t="s">
        <v>1549</v>
      </c>
      <c r="T77" s="1913"/>
      <c r="U77" s="1914"/>
      <c r="V77" s="1385"/>
      <c r="W77" s="1386"/>
      <c r="X77" s="1387"/>
      <c r="Y77" s="1386"/>
      <c r="Z77" s="1386"/>
    </row>
    <row r="78" spans="1:26" s="1299" customFormat="1" ht="15.75">
      <c r="A78" s="1337"/>
      <c r="B78" s="1471" t="s">
        <v>1441</v>
      </c>
      <c r="C78" s="1338"/>
      <c r="D78" s="1339"/>
      <c r="E78" s="1301"/>
      <c r="F78" s="1520"/>
      <c r="G78" s="1519"/>
      <c r="H78" s="1301"/>
      <c r="I78" s="1520"/>
      <c r="J78" s="1519"/>
      <c r="K78" s="1510"/>
      <c r="L78" s="1519"/>
      <c r="M78" s="1510"/>
      <c r="N78" s="1521"/>
      <c r="O78" s="1655"/>
      <c r="P78" s="1520"/>
      <c r="Q78" s="1519"/>
      <c r="R78" s="1492"/>
      <c r="S78" s="1471" t="s">
        <v>1441</v>
      </c>
      <c r="T78" s="1338"/>
      <c r="U78" s="1339"/>
      <c r="V78" s="1329"/>
      <c r="W78" s="1309"/>
      <c r="X78" s="1309"/>
      <c r="Y78" s="1309"/>
      <c r="Z78" s="1309"/>
    </row>
    <row r="79" spans="1:26" s="1299" customFormat="1" ht="15.75">
      <c r="A79" s="1337"/>
      <c r="B79" s="1475" t="s">
        <v>1442</v>
      </c>
      <c r="C79" s="1353"/>
      <c r="D79" s="1354"/>
      <c r="E79" s="1301"/>
      <c r="F79" s="1509">
        <f>+IF($P$2=0,$P79,0)</f>
        <v>0</v>
      </c>
      <c r="G79" s="1537">
        <f>+IF($P$2=0,$Q79,0)</f>
        <v>102137258</v>
      </c>
      <c r="H79" s="1301"/>
      <c r="I79" s="1509">
        <f>+IF(OR($P$2=98,$P$2=42,$P$2=96,$P$2=97),$P79,0)</f>
        <v>0</v>
      </c>
      <c r="J79" s="1537">
        <f>+IF(OR($P$2=98,$P$2=42,$P$2=96,$P$2=97),$Q79,0)</f>
        <v>0</v>
      </c>
      <c r="K79" s="1510"/>
      <c r="L79" s="1537">
        <f>+IF($P$2=33,$Q79,0)</f>
        <v>0</v>
      </c>
      <c r="M79" s="1510"/>
      <c r="N79" s="1511">
        <f>+ROUND(+G79+J79+L79,0)</f>
        <v>102137258</v>
      </c>
      <c r="O79" s="1655"/>
      <c r="P79" s="1509">
        <f>+ROUND(OTCHET!E422,0)</f>
        <v>0</v>
      </c>
      <c r="Q79" s="1537">
        <f>+ROUND(OTCHET!F422,0)</f>
        <v>102137258</v>
      </c>
      <c r="R79" s="1492"/>
      <c r="S79" s="1885" t="s">
        <v>1550</v>
      </c>
      <c r="T79" s="1886"/>
      <c r="U79" s="1887"/>
      <c r="V79" s="1329"/>
      <c r="W79" s="1309"/>
      <c r="X79" s="1309"/>
      <c r="Y79" s="1309"/>
      <c r="Z79" s="1309"/>
    </row>
    <row r="80" spans="1:26" s="1299" customFormat="1" ht="15.75">
      <c r="A80" s="1337"/>
      <c r="B80" s="1473" t="s">
        <v>1443</v>
      </c>
      <c r="C80" s="1346"/>
      <c r="D80" s="1347"/>
      <c r="E80" s="1301"/>
      <c r="F80" s="1546">
        <f>+IF($P$2=0,$P80,0)</f>
        <v>0</v>
      </c>
      <c r="G80" s="1545">
        <f>+IF($P$2=0,$Q80,0)</f>
        <v>0</v>
      </c>
      <c r="H80" s="1301"/>
      <c r="I80" s="1546">
        <f>+IF(OR($P$2=98,$P$2=42,$P$2=96,$P$2=97),$P80,0)</f>
        <v>0</v>
      </c>
      <c r="J80" s="1545">
        <f>+IF(OR($P$2=98,$P$2=42,$P$2=96,$P$2=97),$Q80,0)</f>
        <v>0</v>
      </c>
      <c r="K80" s="1510"/>
      <c r="L80" s="1545">
        <f>+IF($P$2=33,$Q80,0)</f>
        <v>0</v>
      </c>
      <c r="M80" s="1510"/>
      <c r="N80" s="1513">
        <f>+ROUND(+G80+J80+L80,0)</f>
        <v>0</v>
      </c>
      <c r="O80" s="1655"/>
      <c r="P80" s="1546">
        <f>+ROUND(OTCHET!E432,0)</f>
        <v>0</v>
      </c>
      <c r="Q80" s="1545">
        <f>+ROUND(OTCHET!F432,0)</f>
        <v>0</v>
      </c>
      <c r="R80" s="1492"/>
      <c r="S80" s="1891" t="s">
        <v>1551</v>
      </c>
      <c r="T80" s="1892"/>
      <c r="U80" s="1893"/>
      <c r="V80" s="1329"/>
      <c r="W80" s="1309"/>
      <c r="X80" s="1309"/>
      <c r="Y80" s="1309"/>
      <c r="Z80" s="1309"/>
    </row>
    <row r="81" spans="1:26" s="1299" customFormat="1" ht="16.5" thickBot="1">
      <c r="A81" s="1337"/>
      <c r="B81" s="1486" t="s">
        <v>1444</v>
      </c>
      <c r="C81" s="1388"/>
      <c r="D81" s="1389"/>
      <c r="E81" s="1301"/>
      <c r="F81" s="1552">
        <f>+ROUND(F79+F80,0)</f>
        <v>0</v>
      </c>
      <c r="G81" s="1551">
        <f>+ROUND(G79+G80,0)</f>
        <v>102137258</v>
      </c>
      <c r="H81" s="1301"/>
      <c r="I81" s="1552">
        <f>+ROUND(I79+I80,0)</f>
        <v>0</v>
      </c>
      <c r="J81" s="1551">
        <f>+ROUND(J79+J80,0)</f>
        <v>0</v>
      </c>
      <c r="K81" s="1510"/>
      <c r="L81" s="1551">
        <f>+ROUND(L79+L80,0)</f>
        <v>0</v>
      </c>
      <c r="M81" s="1510"/>
      <c r="N81" s="1553">
        <f>+ROUND(N79+N80,0)</f>
        <v>102137258</v>
      </c>
      <c r="O81" s="1655"/>
      <c r="P81" s="1552">
        <f>+ROUND(P79+P80,0)</f>
        <v>0</v>
      </c>
      <c r="Q81" s="1551">
        <f>+ROUND(Q79+Q80,0)</f>
        <v>102137258</v>
      </c>
      <c r="R81" s="1492"/>
      <c r="S81" s="1915" t="s">
        <v>1552</v>
      </c>
      <c r="T81" s="1916"/>
      <c r="U81" s="1917"/>
      <c r="V81" s="1385"/>
      <c r="W81" s="1386"/>
      <c r="X81" s="1387"/>
      <c r="Y81" s="1386"/>
      <c r="Z81" s="1386"/>
    </row>
    <row r="82" spans="1:26" s="1299" customFormat="1" ht="15.75" customHeight="1" thickBot="1">
      <c r="A82" s="1337"/>
      <c r="B82" s="1918">
        <f>+IF(+SUM(F82:N82)=0,0,"Контрола: дефицит/излишък = финансиране с обратен знак (Г. + Д. = 0)")</f>
        <v>0</v>
      </c>
      <c r="C82" s="1919"/>
      <c r="D82" s="1920"/>
      <c r="E82" s="1301"/>
      <c r="F82" s="1390">
        <f>+ROUND(F83,0)+ROUND(F84,0)</f>
        <v>0</v>
      </c>
      <c r="G82" s="1391">
        <f>+ROUND(G83,0)+ROUND(G84,0)</f>
        <v>0</v>
      </c>
      <c r="H82" s="1301"/>
      <c r="I82" s="1390">
        <f>+ROUND(I83,0)+ROUND(I84,0)</f>
        <v>0</v>
      </c>
      <c r="J82" s="1391">
        <f>+ROUND(J83,0)+ROUND(J84,0)</f>
        <v>0</v>
      </c>
      <c r="K82" s="1301"/>
      <c r="L82" s="1391">
        <f>+ROUND(L83,0)+ROUND(L84,0)</f>
        <v>0</v>
      </c>
      <c r="M82" s="1301"/>
      <c r="N82" s="1392">
        <f>+ROUND(N83,0)+ROUND(N84,0)</f>
        <v>0</v>
      </c>
      <c r="O82" s="1341"/>
      <c r="P82" s="1390">
        <f>+ROUND(P83,0)+ROUND(P84,0)</f>
        <v>0</v>
      </c>
      <c r="Q82" s="1391">
        <f>+ROUND(Q83,0)+ROUND(Q84,0)</f>
        <v>0</v>
      </c>
      <c r="R82" s="1492"/>
      <c r="S82" s="1616"/>
      <c r="T82" s="1617"/>
      <c r="U82" s="1618"/>
      <c r="V82" s="1329"/>
      <c r="W82" s="1309"/>
      <c r="X82" s="1309"/>
      <c r="Y82" s="1309"/>
      <c r="Z82" s="1309"/>
    </row>
    <row r="83" spans="1:26" s="1299" customFormat="1" ht="19.5" thickTop="1">
      <c r="A83" s="1337"/>
      <c r="B83" s="1487" t="s">
        <v>1445</v>
      </c>
      <c r="C83" s="1393"/>
      <c r="D83" s="1394"/>
      <c r="E83" s="1301"/>
      <c r="F83" s="1554">
        <f>+ROUND(F48,0)-ROUND(F77,0)+ROUND(F81,0)</f>
        <v>0</v>
      </c>
      <c r="G83" s="1555">
        <f>+ROUND(G48,0)-ROUND(G77,0)+ROUND(G81,0)</f>
        <v>1131628</v>
      </c>
      <c r="H83" s="1301"/>
      <c r="I83" s="1554">
        <f>+ROUND(I48,0)-ROUND(I77,0)+ROUND(I81,0)</f>
        <v>0</v>
      </c>
      <c r="J83" s="1555">
        <f>+ROUND(J48,0)-ROUND(J77,0)+ROUND(J81,0)</f>
        <v>0</v>
      </c>
      <c r="K83" s="1510"/>
      <c r="L83" s="1555">
        <f>+ROUND(L48,0)-ROUND(L77,0)+ROUND(L81,0)</f>
        <v>0</v>
      </c>
      <c r="M83" s="1510"/>
      <c r="N83" s="1556">
        <f>+ROUND(N48,0)-ROUND(N77,0)+ROUND(N81,0)</f>
        <v>1131628</v>
      </c>
      <c r="O83" s="1557"/>
      <c r="P83" s="1554">
        <f>+ROUND(P48,0)-ROUND(P77,0)+ROUND(P81,0)</f>
        <v>0</v>
      </c>
      <c r="Q83" s="1555">
        <f>+ROUND(Q48,0)-ROUND(Q77,0)+ROUND(Q81,0)</f>
        <v>1131628</v>
      </c>
      <c r="R83" s="1492"/>
      <c r="S83" s="1487" t="s">
        <v>1445</v>
      </c>
      <c r="T83" s="1393"/>
      <c r="U83" s="1394"/>
      <c r="V83" s="1385"/>
      <c r="W83" s="1386"/>
      <c r="X83" s="1387"/>
      <c r="Y83" s="1386"/>
      <c r="Z83" s="1386"/>
    </row>
    <row r="84" spans="1:26" s="1299" customFormat="1" ht="19.5" thickBot="1">
      <c r="A84" s="1337"/>
      <c r="B84" s="1488" t="s">
        <v>1446</v>
      </c>
      <c r="C84" s="1395"/>
      <c r="D84" s="1396"/>
      <c r="E84" s="1340"/>
      <c r="F84" s="1558">
        <f>+ROUND(F101,0)+ROUND(F120,0)+ROUND(F127,0)-ROUND(F132,0)</f>
        <v>0</v>
      </c>
      <c r="G84" s="1559">
        <f>+ROUND(G101,0)+ROUND(G120,0)+ROUND(G127,0)-ROUND(G132,0)</f>
        <v>-1131628</v>
      </c>
      <c r="H84" s="1301"/>
      <c r="I84" s="1558">
        <f>+ROUND(I101,0)+ROUND(I120,0)+ROUND(I127,0)-ROUND(I132,0)</f>
        <v>0</v>
      </c>
      <c r="J84" s="1559">
        <f>+ROUND(J101,0)+ROUND(J120,0)+ROUND(J127,0)-ROUND(J132,0)</f>
        <v>0</v>
      </c>
      <c r="K84" s="1510"/>
      <c r="L84" s="1559">
        <f>+ROUND(L101,0)+ROUND(L120,0)+ROUND(L127,0)-ROUND(L132,0)</f>
        <v>0</v>
      </c>
      <c r="M84" s="1510"/>
      <c r="N84" s="1560">
        <f>+ROUND(N101,0)+ROUND(N120,0)+ROUND(N127,0)-ROUND(N132,0)</f>
        <v>-1131628</v>
      </c>
      <c r="O84" s="1557"/>
      <c r="P84" s="1558">
        <f>+ROUND(P101,0)+ROUND(P120,0)+ROUND(P127,0)-ROUND(P132,0)</f>
        <v>0</v>
      </c>
      <c r="Q84" s="1559">
        <f>+ROUND(Q101,0)+ROUND(Q120,0)+ROUND(Q127,0)-ROUND(Q132,0)</f>
        <v>-1131628</v>
      </c>
      <c r="R84" s="1492"/>
      <c r="S84" s="1488" t="s">
        <v>1446</v>
      </c>
      <c r="T84" s="1395"/>
      <c r="U84" s="1396"/>
      <c r="V84" s="1385"/>
      <c r="W84" s="1386"/>
      <c r="X84" s="1387"/>
      <c r="Y84" s="1386"/>
      <c r="Z84" s="1386"/>
    </row>
    <row r="85" spans="1:26" s="1299" customFormat="1" ht="16.5" thickTop="1">
      <c r="A85" s="1337"/>
      <c r="B85" s="1471" t="s">
        <v>1447</v>
      </c>
      <c r="C85" s="1338"/>
      <c r="D85" s="1339"/>
      <c r="E85" s="1301"/>
      <c r="F85" s="1508"/>
      <c r="G85" s="1517"/>
      <c r="H85" s="1301"/>
      <c r="I85" s="1508"/>
      <c r="J85" s="1517"/>
      <c r="K85" s="1510"/>
      <c r="L85" s="1517"/>
      <c r="M85" s="1510"/>
      <c r="N85" s="1518"/>
      <c r="O85" s="1655"/>
      <c r="P85" s="1508"/>
      <c r="Q85" s="1517"/>
      <c r="R85" s="1492"/>
      <c r="S85" s="1471" t="s">
        <v>1447</v>
      </c>
      <c r="T85" s="1338"/>
      <c r="U85" s="1339"/>
      <c r="V85" s="1329"/>
      <c r="W85" s="1309"/>
      <c r="X85" s="1309"/>
      <c r="Y85" s="1309"/>
      <c r="Z85" s="1309"/>
    </row>
    <row r="86" spans="1:26" s="1299" customFormat="1" ht="15.75">
      <c r="A86" s="1337"/>
      <c r="B86" s="1472" t="s">
        <v>1448</v>
      </c>
      <c r="C86" s="1342"/>
      <c r="D86" s="1343"/>
      <c r="E86" s="1301"/>
      <c r="F86" s="1509"/>
      <c r="G86" s="1537"/>
      <c r="H86" s="1301"/>
      <c r="I86" s="1509"/>
      <c r="J86" s="1537"/>
      <c r="K86" s="1510"/>
      <c r="L86" s="1537"/>
      <c r="M86" s="1510"/>
      <c r="N86" s="1511"/>
      <c r="O86" s="1655"/>
      <c r="P86" s="1509"/>
      <c r="Q86" s="1537"/>
      <c r="R86" s="1492"/>
      <c r="S86" s="1472" t="s">
        <v>1448</v>
      </c>
      <c r="T86" s="1342"/>
      <c r="U86" s="1343"/>
      <c r="V86" s="1329"/>
      <c r="W86" s="1309"/>
      <c r="X86" s="1309"/>
      <c r="Y86" s="1309"/>
      <c r="Z86" s="1309"/>
    </row>
    <row r="87" spans="1:26" s="1299" customFormat="1" ht="15.75">
      <c r="A87" s="1337"/>
      <c r="B87" s="1470" t="s">
        <v>1449</v>
      </c>
      <c r="C87" s="1344"/>
      <c r="D87" s="1345"/>
      <c r="E87" s="1301"/>
      <c r="F87" s="1637">
        <f>+IF($P$2=0,$P87,0)</f>
        <v>0</v>
      </c>
      <c r="G87" s="1636">
        <f>+IF($P$2=0,$Q87,0)</f>
        <v>0</v>
      </c>
      <c r="H87" s="1301"/>
      <c r="I87" s="1637">
        <f>+IF(OR($P$2=98,$P$2=42,$P$2=96,$P$2=97),$P87,0)</f>
        <v>0</v>
      </c>
      <c r="J87" s="1636">
        <f>+IF(OR($P$2=98,$P$2=42,$P$2=96,$P$2=97),$Q87,0)</f>
        <v>0</v>
      </c>
      <c r="K87" s="1510"/>
      <c r="L87" s="1636">
        <f>+IF($P$2=33,$Q87,0)</f>
        <v>0</v>
      </c>
      <c r="M87" s="1510"/>
      <c r="N87" s="1512">
        <f>+ROUND(+G87+J87+L87,0)</f>
        <v>0</v>
      </c>
      <c r="O87" s="1655"/>
      <c r="P87" s="1637">
        <f>+ROUND(+OTCHET!E465+OTCHET!E466,0)</f>
        <v>0</v>
      </c>
      <c r="Q87" s="1636">
        <f>+ROUND(+OTCHET!F465+OTCHET!F466,0)</f>
        <v>0</v>
      </c>
      <c r="R87" s="1492"/>
      <c r="S87" s="1885" t="s">
        <v>1553</v>
      </c>
      <c r="T87" s="1886"/>
      <c r="U87" s="1887"/>
      <c r="V87" s="1329"/>
      <c r="W87" s="1309"/>
      <c r="X87" s="1309"/>
      <c r="Y87" s="1309"/>
      <c r="Z87" s="1309"/>
    </row>
    <row r="88" spans="1:26" s="1299" customFormat="1" ht="15.75">
      <c r="A88" s="1337"/>
      <c r="B88" s="1473" t="s">
        <v>1450</v>
      </c>
      <c r="C88" s="1346"/>
      <c r="D88" s="1347"/>
      <c r="E88" s="1301"/>
      <c r="F88" s="1546">
        <f>+IF($P$2=0,$P88,0)</f>
        <v>0</v>
      </c>
      <c r="G88" s="1545">
        <f>+IF($P$2=0,$Q88,0)</f>
        <v>0</v>
      </c>
      <c r="H88" s="1301"/>
      <c r="I88" s="1546">
        <f>+IF(OR($P$2=98,$P$2=42,$P$2=96,$P$2=97),$P88,0)</f>
        <v>0</v>
      </c>
      <c r="J88" s="1545">
        <f>+IF(OR($P$2=98,$P$2=42,$P$2=96,$P$2=97),$Q88,0)</f>
        <v>0</v>
      </c>
      <c r="K88" s="1510"/>
      <c r="L88" s="1545">
        <f>+IF($P$2=33,$Q88,0)</f>
        <v>0</v>
      </c>
      <c r="M88" s="1510"/>
      <c r="N88" s="1513">
        <f>+ROUND(+G88+J88+L88,0)</f>
        <v>0</v>
      </c>
      <c r="O88" s="1655"/>
      <c r="P88" s="1546">
        <f>+ROUND(OTCHET!E467+OTCHET!E538,0)</f>
        <v>0</v>
      </c>
      <c r="Q88" s="1545">
        <f>+ROUND(OTCHET!F467+OTCHET!F538,0)</f>
        <v>0</v>
      </c>
      <c r="R88" s="1492"/>
      <c r="S88" s="1891" t="s">
        <v>1554</v>
      </c>
      <c r="T88" s="1892"/>
      <c r="U88" s="1893"/>
      <c r="V88" s="1329"/>
      <c r="W88" s="1309"/>
      <c r="X88" s="1309"/>
      <c r="Y88" s="1309"/>
      <c r="Z88" s="1309"/>
    </row>
    <row r="89" spans="1:26" s="1299" customFormat="1" ht="15.75">
      <c r="A89" s="1337"/>
      <c r="B89" s="1348" t="s">
        <v>1451</v>
      </c>
      <c r="C89" s="1349"/>
      <c r="D89" s="1350"/>
      <c r="E89" s="1301"/>
      <c r="F89" s="1515">
        <f>+ROUND(+SUM(F87:F88),0)</f>
        <v>0</v>
      </c>
      <c r="G89" s="1514">
        <f>+ROUND(+SUM(G87:G88),0)</f>
        <v>0</v>
      </c>
      <c r="H89" s="1301"/>
      <c r="I89" s="1515">
        <f>+ROUND(+SUM(I87:I88),0)</f>
        <v>0</v>
      </c>
      <c r="J89" s="1514">
        <f>+ROUND(+SUM(J87:J88),0)</f>
        <v>0</v>
      </c>
      <c r="K89" s="1510"/>
      <c r="L89" s="1514">
        <f>+ROUND(+SUM(L87:L88),0)</f>
        <v>0</v>
      </c>
      <c r="M89" s="1510"/>
      <c r="N89" s="1516">
        <f>+ROUND(+SUM(N87:N88),0)</f>
        <v>0</v>
      </c>
      <c r="O89" s="1655"/>
      <c r="P89" s="1515">
        <f>+ROUND(+SUM(P87:P88),0)</f>
        <v>0</v>
      </c>
      <c r="Q89" s="1514">
        <f>+ROUND(+SUM(Q87:Q88),0)</f>
        <v>0</v>
      </c>
      <c r="R89" s="1492"/>
      <c r="S89" s="1876" t="s">
        <v>1555</v>
      </c>
      <c r="T89" s="1877"/>
      <c r="U89" s="1878"/>
      <c r="V89" s="1329"/>
      <c r="W89" s="1309"/>
      <c r="X89" s="1309"/>
      <c r="Y89" s="1309"/>
      <c r="Z89" s="1309"/>
    </row>
    <row r="90" spans="1:26" s="1299" customFormat="1" ht="15.75">
      <c r="A90" s="1337"/>
      <c r="B90" s="1474" t="s">
        <v>1452</v>
      </c>
      <c r="C90" s="1351"/>
      <c r="D90" s="1352"/>
      <c r="E90" s="1301"/>
      <c r="F90" s="1508"/>
      <c r="G90" s="1517"/>
      <c r="H90" s="1301"/>
      <c r="I90" s="1508"/>
      <c r="J90" s="1517"/>
      <c r="K90" s="1510"/>
      <c r="L90" s="1517"/>
      <c r="M90" s="1510"/>
      <c r="N90" s="1518"/>
      <c r="O90" s="1655"/>
      <c r="P90" s="1508"/>
      <c r="Q90" s="1517"/>
      <c r="R90" s="1492"/>
      <c r="S90" s="1474" t="s">
        <v>1452</v>
      </c>
      <c r="T90" s="1351"/>
      <c r="U90" s="1352"/>
      <c r="V90" s="1329"/>
      <c r="W90" s="1309"/>
      <c r="X90" s="1309"/>
      <c r="Y90" s="1309"/>
      <c r="Z90" s="1309"/>
    </row>
    <row r="91" spans="1:26" s="1299" customFormat="1" ht="15.75">
      <c r="A91" s="1337"/>
      <c r="B91" s="1475" t="s">
        <v>1453</v>
      </c>
      <c r="C91" s="1353"/>
      <c r="D91" s="1354"/>
      <c r="E91" s="1301"/>
      <c r="F91" s="1509">
        <f>+IF($P$2=0,$P91,0)</f>
        <v>0</v>
      </c>
      <c r="G91" s="1537">
        <f>+IF($P$2=0,$Q91,0)</f>
        <v>0</v>
      </c>
      <c r="H91" s="1301"/>
      <c r="I91" s="1509">
        <f>+IF(OR($P$2=98,$P$2=42,$P$2=96,$P$2=97),$P91,0)</f>
        <v>0</v>
      </c>
      <c r="J91" s="1537">
        <f>+IF(OR($P$2=98,$P$2=42,$P$2=96,$P$2=97),$Q91,0)</f>
        <v>0</v>
      </c>
      <c r="K91" s="1510"/>
      <c r="L91" s="1537">
        <f>+IF($P$2=33,$Q91,0)</f>
        <v>0</v>
      </c>
      <c r="M91" s="1510"/>
      <c r="N91" s="1511">
        <f>+ROUND(+G91+J91+L91,0)</f>
        <v>0</v>
      </c>
      <c r="O91" s="1655"/>
      <c r="P91" s="1509">
        <f>+ROUND(OTCHET!E469+OTCHET!E472+OTCHET!E482,0)</f>
        <v>0</v>
      </c>
      <c r="Q91" s="1537">
        <f>+ROUND(OTCHET!F469+OTCHET!F472+OTCHET!F482,0)</f>
        <v>0</v>
      </c>
      <c r="R91" s="1492"/>
      <c r="S91" s="1885" t="s">
        <v>1556</v>
      </c>
      <c r="T91" s="1886"/>
      <c r="U91" s="1887"/>
      <c r="V91" s="1329"/>
      <c r="W91" s="1309"/>
      <c r="X91" s="1309"/>
      <c r="Y91" s="1309"/>
      <c r="Z91" s="1309"/>
    </row>
    <row r="92" spans="1:26" s="1299" customFormat="1" ht="15.75">
      <c r="A92" s="1337"/>
      <c r="B92" s="1470" t="s">
        <v>1454</v>
      </c>
      <c r="C92" s="1344"/>
      <c r="D92" s="1345"/>
      <c r="E92" s="1301"/>
      <c r="F92" s="1546">
        <f>+IF($P$2=0,$P92,0)</f>
        <v>0</v>
      </c>
      <c r="G92" s="1545">
        <f>+IF($P$2=0,$Q92,0)</f>
        <v>56764</v>
      </c>
      <c r="H92" s="1301"/>
      <c r="I92" s="1546">
        <f>+IF(OR($P$2=98,$P$2=42,$P$2=96,$P$2=97),$P92,0)</f>
        <v>0</v>
      </c>
      <c r="J92" s="1545">
        <f>+IF(OR($P$2=98,$P$2=42,$P$2=96,$P$2=97),$Q92,0)</f>
        <v>0</v>
      </c>
      <c r="K92" s="1510"/>
      <c r="L92" s="1545">
        <f>+IF($P$2=33,$Q92,0)</f>
        <v>0</v>
      </c>
      <c r="M92" s="1510"/>
      <c r="N92" s="1513">
        <f>+ROUND(+G92+J92+L92,0)</f>
        <v>56764</v>
      </c>
      <c r="O92" s="1655"/>
      <c r="P92" s="1546">
        <f>+ROUND(OTCHET!E470+OTCHET!E473+OTCHET!E483+OTCHET!E505+IF(+OTCHET!E497&gt;0,+OTCHET!E497,0),0)</f>
        <v>0</v>
      </c>
      <c r="Q92" s="1545">
        <f>+ROUND(OTCHET!F470+OTCHET!F473+OTCHET!F483+OTCHET!F505+IF(+OTCHET!F497&gt;0,+OTCHET!F497,0),0)</f>
        <v>56764</v>
      </c>
      <c r="R92" s="1492"/>
      <c r="S92" s="1891" t="s">
        <v>1557</v>
      </c>
      <c r="T92" s="1892"/>
      <c r="U92" s="1893"/>
      <c r="V92" s="1329"/>
      <c r="W92" s="1309"/>
      <c r="X92" s="1309"/>
      <c r="Y92" s="1309"/>
      <c r="Z92" s="1309"/>
    </row>
    <row r="93" spans="1:26" s="1299" customFormat="1" ht="15.75">
      <c r="A93" s="1337"/>
      <c r="B93" s="1470" t="s">
        <v>1455</v>
      </c>
      <c r="C93" s="1344"/>
      <c r="D93" s="1345"/>
      <c r="E93" s="1301"/>
      <c r="F93" s="1637">
        <f>+IF($P$2=0,$P93,0)</f>
        <v>0</v>
      </c>
      <c r="G93" s="1636">
        <f>+IF($P$2=0,$Q93,0)</f>
        <v>0</v>
      </c>
      <c r="H93" s="1301"/>
      <c r="I93" s="1637">
        <f>+IF(OR($P$2=98,$P$2=42,$P$2=96,$P$2=97),$P93,0)</f>
        <v>0</v>
      </c>
      <c r="J93" s="1636">
        <f>+IF(OR($P$2=98,$P$2=42,$P$2=96,$P$2=97),$Q93,0)</f>
        <v>0</v>
      </c>
      <c r="K93" s="1510"/>
      <c r="L93" s="1636">
        <f>+IF($P$2=33,$Q93,0)</f>
        <v>0</v>
      </c>
      <c r="M93" s="1510"/>
      <c r="N93" s="1512">
        <f>+ROUND(+G93+J93+L93,0)</f>
        <v>0</v>
      </c>
      <c r="O93" s="1655"/>
      <c r="P93" s="1637">
        <f>+ROUND(+SUM(OTCHET!E475:E477),0)</f>
        <v>0</v>
      </c>
      <c r="Q93" s="1636">
        <f>+ROUND(+SUM(OTCHET!F475:F477),0)</f>
        <v>0</v>
      </c>
      <c r="R93" s="1492"/>
      <c r="S93" s="1891" t="s">
        <v>1558</v>
      </c>
      <c r="T93" s="1892"/>
      <c r="U93" s="1893"/>
      <c r="V93" s="1329"/>
      <c r="W93" s="1309"/>
      <c r="X93" s="1309"/>
      <c r="Y93" s="1309"/>
      <c r="Z93" s="1309"/>
    </row>
    <row r="94" spans="1:26" s="1299" customFormat="1" ht="15.75">
      <c r="A94" s="1337"/>
      <c r="B94" s="1489" t="s">
        <v>1456</v>
      </c>
      <c r="C94" s="1397"/>
      <c r="D94" s="1398"/>
      <c r="E94" s="1301"/>
      <c r="F94" s="1520">
        <f>+IF($P$2=0,$P94,0)</f>
        <v>0</v>
      </c>
      <c r="G94" s="1519">
        <f>+IF($P$2=0,$Q94,0)</f>
        <v>0</v>
      </c>
      <c r="H94" s="1301"/>
      <c r="I94" s="1520">
        <f>+IF(OR($P$2=98,$P$2=42,$P$2=96,$P$2=97),$P94,0)</f>
        <v>0</v>
      </c>
      <c r="J94" s="1519">
        <f>+IF(OR($P$2=98,$P$2=42,$P$2=96,$P$2=97),$Q94,0)</f>
        <v>0</v>
      </c>
      <c r="K94" s="1510"/>
      <c r="L94" s="1519">
        <f>+IF($P$2=33,$Q94,0)</f>
        <v>0</v>
      </c>
      <c r="M94" s="1510"/>
      <c r="N94" s="1521">
        <f>+ROUND(+G94+J94+L94,0)</f>
        <v>0</v>
      </c>
      <c r="O94" s="1655"/>
      <c r="P94" s="1520">
        <f>+ROUND(+SUM(OTCHET!E478:E479),0)</f>
        <v>0</v>
      </c>
      <c r="Q94" s="1519">
        <f>+ROUND(+SUM(OTCHET!F478:F479),0)</f>
        <v>0</v>
      </c>
      <c r="R94" s="1492"/>
      <c r="S94" s="1897" t="s">
        <v>1559</v>
      </c>
      <c r="T94" s="1898"/>
      <c r="U94" s="1899"/>
      <c r="V94" s="1329"/>
      <c r="W94" s="1309"/>
      <c r="X94" s="1309"/>
      <c r="Y94" s="1309"/>
      <c r="Z94" s="1309"/>
    </row>
    <row r="95" spans="1:26" s="1299" customFormat="1" ht="15.75">
      <c r="A95" s="1337"/>
      <c r="B95" s="1348" t="s">
        <v>1457</v>
      </c>
      <c r="C95" s="1349"/>
      <c r="D95" s="1350"/>
      <c r="E95" s="1301"/>
      <c r="F95" s="1515">
        <f>+ROUND(+SUM(F91:F94),0)</f>
        <v>0</v>
      </c>
      <c r="G95" s="1514">
        <f>+ROUND(+SUM(G91:G94),0)</f>
        <v>56764</v>
      </c>
      <c r="H95" s="1301"/>
      <c r="I95" s="1515">
        <f>+ROUND(+SUM(I91:I94),0)</f>
        <v>0</v>
      </c>
      <c r="J95" s="1514">
        <f>+ROUND(+SUM(J91:J94),0)</f>
        <v>0</v>
      </c>
      <c r="K95" s="1510"/>
      <c r="L95" s="1514">
        <f>+ROUND(+SUM(L91:L94),0)</f>
        <v>0</v>
      </c>
      <c r="M95" s="1510"/>
      <c r="N95" s="1516">
        <f>+ROUND(+SUM(N91:N94),0)</f>
        <v>56764</v>
      </c>
      <c r="O95" s="1655"/>
      <c r="P95" s="1515">
        <f>+ROUND(+SUM(P91:P94),0)</f>
        <v>0</v>
      </c>
      <c r="Q95" s="1514">
        <f>+ROUND(+SUM(Q91:Q94),0)</f>
        <v>56764</v>
      </c>
      <c r="R95" s="1492"/>
      <c r="S95" s="1876" t="s">
        <v>1560</v>
      </c>
      <c r="T95" s="1877"/>
      <c r="U95" s="1878"/>
      <c r="V95" s="1329"/>
      <c r="W95" s="1309"/>
      <c r="X95" s="1309"/>
      <c r="Y95" s="1309"/>
      <c r="Z95" s="1309"/>
    </row>
    <row r="96" spans="1:26" s="1299" customFormat="1" ht="15.75">
      <c r="A96" s="1337"/>
      <c r="B96" s="1474" t="s">
        <v>1458</v>
      </c>
      <c r="C96" s="1351"/>
      <c r="D96" s="1352"/>
      <c r="E96" s="1301"/>
      <c r="F96" s="1508"/>
      <c r="G96" s="1517"/>
      <c r="H96" s="1301"/>
      <c r="I96" s="1508"/>
      <c r="J96" s="1517"/>
      <c r="K96" s="1510"/>
      <c r="L96" s="1517"/>
      <c r="M96" s="1510"/>
      <c r="N96" s="1518"/>
      <c r="O96" s="1655"/>
      <c r="P96" s="1508"/>
      <c r="Q96" s="1517"/>
      <c r="R96" s="1492"/>
      <c r="S96" s="1474" t="s">
        <v>1458</v>
      </c>
      <c r="T96" s="1351"/>
      <c r="U96" s="1352"/>
      <c r="V96" s="1329"/>
      <c r="W96" s="1309"/>
      <c r="X96" s="1309"/>
      <c r="Y96" s="1309"/>
      <c r="Z96" s="1309"/>
    </row>
    <row r="97" spans="1:26" s="1299" customFormat="1" ht="15.75">
      <c r="A97" s="1337"/>
      <c r="B97" s="1475" t="s">
        <v>1459</v>
      </c>
      <c r="C97" s="1353"/>
      <c r="D97" s="1354"/>
      <c r="E97" s="1301"/>
      <c r="F97" s="1509">
        <f>+IF($P$2=0,$P97,0)</f>
        <v>0</v>
      </c>
      <c r="G97" s="1537">
        <f>+IF($P$2=0,$Q97,0)</f>
        <v>0</v>
      </c>
      <c r="H97" s="1301"/>
      <c r="I97" s="1509">
        <f>+IF(OR($P$2=98,$P$2=42,$P$2=96,$P$2=97),$P97,0)</f>
        <v>0</v>
      </c>
      <c r="J97" s="1537">
        <f>+IF(OR($P$2=98,$P$2=42,$P$2=96,$P$2=97),$Q97,0)</f>
        <v>0</v>
      </c>
      <c r="K97" s="1510"/>
      <c r="L97" s="1537">
        <f>+IF($P$2=33,$Q97,0)</f>
        <v>0</v>
      </c>
      <c r="M97" s="1510"/>
      <c r="N97" s="1511">
        <f>+ROUND(+G97+J97+L97,0)</f>
        <v>0</v>
      </c>
      <c r="O97" s="1655"/>
      <c r="P97" s="1509">
        <f>+ROUND(OTCHET!E539+OTCHET!E544,0)</f>
        <v>0</v>
      </c>
      <c r="Q97" s="1537">
        <f>+ROUND(OTCHET!F539+OTCHET!F544,0)</f>
        <v>0</v>
      </c>
      <c r="R97" s="1492"/>
      <c r="S97" s="1885" t="s">
        <v>1561</v>
      </c>
      <c r="T97" s="1886"/>
      <c r="U97" s="1887"/>
      <c r="V97" s="1329"/>
      <c r="W97" s="1309"/>
      <c r="X97" s="1309"/>
      <c r="Y97" s="1309"/>
      <c r="Z97" s="1309"/>
    </row>
    <row r="98" spans="1:26" s="1299" customFormat="1" ht="15.75">
      <c r="A98" s="1337"/>
      <c r="B98" s="1473" t="s">
        <v>1460</v>
      </c>
      <c r="C98" s="1346"/>
      <c r="D98" s="1347"/>
      <c r="E98" s="1301"/>
      <c r="F98" s="1546">
        <f>+IF($P$2=0,$P98,0)</f>
        <v>0</v>
      </c>
      <c r="G98" s="1545">
        <f>+IF($P$2=0,$Q98,0)</f>
        <v>0</v>
      </c>
      <c r="H98" s="1301"/>
      <c r="I98" s="1546">
        <f>+IF(OR($P$2=98,$P$2=42,$P$2=96,$P$2=97),$P98,0)</f>
        <v>0</v>
      </c>
      <c r="J98" s="1545">
        <f>+IF(OR($P$2=98,$P$2=42,$P$2=96,$P$2=97),$Q98,0)</f>
        <v>0</v>
      </c>
      <c r="K98" s="1510"/>
      <c r="L98" s="1545">
        <f>+IF($P$2=33,$Q98,0)</f>
        <v>0</v>
      </c>
      <c r="M98" s="1510"/>
      <c r="N98" s="1513">
        <f>+ROUND(+G98+J98+L98,0)</f>
        <v>0</v>
      </c>
      <c r="O98" s="1655"/>
      <c r="P98" s="1546">
        <f>+ROUND(+OTCHET!E480+OTCHET!E561+OTCHET!E563,0)</f>
        <v>0</v>
      </c>
      <c r="Q98" s="1545">
        <f>+ROUND(+OTCHET!F480+OTCHET!F561+OTCHET!F563,0)</f>
        <v>0</v>
      </c>
      <c r="R98" s="1492"/>
      <c r="S98" s="1891" t="s">
        <v>1562</v>
      </c>
      <c r="T98" s="1892"/>
      <c r="U98" s="1893"/>
      <c r="V98" s="1329"/>
      <c r="W98" s="1309"/>
      <c r="X98" s="1309"/>
      <c r="Y98" s="1309"/>
      <c r="Z98" s="1309"/>
    </row>
    <row r="99" spans="1:26" s="1299" customFormat="1" ht="15.75">
      <c r="A99" s="1337"/>
      <c r="B99" s="1348" t="s">
        <v>1461</v>
      </c>
      <c r="C99" s="1349"/>
      <c r="D99" s="1350"/>
      <c r="E99" s="1301"/>
      <c r="F99" s="1515">
        <f>+ROUND(+SUM(F97:F98),0)</f>
        <v>0</v>
      </c>
      <c r="G99" s="1514">
        <f>+ROUND(+SUM(G97:G98),0)</f>
        <v>0</v>
      </c>
      <c r="H99" s="1301"/>
      <c r="I99" s="1515">
        <f>+ROUND(+SUM(I97:I98),0)</f>
        <v>0</v>
      </c>
      <c r="J99" s="1514">
        <f>+ROUND(+SUM(J97:J98),0)</f>
        <v>0</v>
      </c>
      <c r="K99" s="1510"/>
      <c r="L99" s="1514">
        <f>+ROUND(+SUM(L97:L98),0)</f>
        <v>0</v>
      </c>
      <c r="M99" s="1510"/>
      <c r="N99" s="1516">
        <f>+ROUND(+SUM(N97:N98),0)</f>
        <v>0</v>
      </c>
      <c r="O99" s="1655"/>
      <c r="P99" s="1515">
        <f>+ROUND(+SUM(P97:P98),0)</f>
        <v>0</v>
      </c>
      <c r="Q99" s="1514">
        <f>+ROUND(+SUM(Q97:Q98),0)</f>
        <v>0</v>
      </c>
      <c r="R99" s="1492"/>
      <c r="S99" s="1876" t="s">
        <v>1563</v>
      </c>
      <c r="T99" s="1877"/>
      <c r="U99" s="1878"/>
      <c r="V99" s="1329"/>
      <c r="W99" s="1309"/>
      <c r="X99" s="1309"/>
      <c r="Y99" s="1309"/>
      <c r="Z99" s="1309"/>
    </row>
    <row r="100" spans="1:26" s="1299" customFormat="1" ht="8.25" customHeight="1">
      <c r="A100" s="1337"/>
      <c r="B100" s="1371"/>
      <c r="C100" s="1356"/>
      <c r="D100" s="1357"/>
      <c r="E100" s="1301"/>
      <c r="F100" s="1509"/>
      <c r="G100" s="1537"/>
      <c r="H100" s="1301"/>
      <c r="I100" s="1509"/>
      <c r="J100" s="1537"/>
      <c r="K100" s="1510"/>
      <c r="L100" s="1537"/>
      <c r="M100" s="1510"/>
      <c r="N100" s="1511"/>
      <c r="O100" s="1655"/>
      <c r="P100" s="1509"/>
      <c r="Q100" s="1537"/>
      <c r="R100" s="1492"/>
      <c r="S100" s="1607"/>
      <c r="T100" s="1608"/>
      <c r="U100" s="1609"/>
      <c r="V100" s="1329"/>
      <c r="W100" s="1309"/>
      <c r="X100" s="1309"/>
      <c r="Y100" s="1309"/>
      <c r="Z100" s="1309"/>
    </row>
    <row r="101" spans="1:26" s="1299" customFormat="1" ht="16.5" thickBot="1">
      <c r="A101" s="1337"/>
      <c r="B101" s="1483" t="s">
        <v>1462</v>
      </c>
      <c r="C101" s="1372"/>
      <c r="D101" s="1373"/>
      <c r="E101" s="1301"/>
      <c r="F101" s="1539">
        <f>+ROUND(F89+F95+F99,0)</f>
        <v>0</v>
      </c>
      <c r="G101" s="1538">
        <f>+ROUND(G89+G95+G99,0)</f>
        <v>56764</v>
      </c>
      <c r="H101" s="1301"/>
      <c r="I101" s="1539">
        <f>+ROUND(I89+I95+I99,0)</f>
        <v>0</v>
      </c>
      <c r="J101" s="1538">
        <f>+ROUND(J89+J95+J99,0)</f>
        <v>0</v>
      </c>
      <c r="K101" s="1510"/>
      <c r="L101" s="1538">
        <f>+ROUND(L89+L95+L99,0)</f>
        <v>0</v>
      </c>
      <c r="M101" s="1510"/>
      <c r="N101" s="1540">
        <f>+ROUND(N89+N95+N99,0)</f>
        <v>56764</v>
      </c>
      <c r="O101" s="1657"/>
      <c r="P101" s="1539">
        <f>+ROUND(P89+P95+P99,0)</f>
        <v>0</v>
      </c>
      <c r="Q101" s="1538">
        <f>+ROUND(Q89+Q95+Q99,0)</f>
        <v>56764</v>
      </c>
      <c r="R101" s="1492"/>
      <c r="S101" s="1909" t="s">
        <v>1564</v>
      </c>
      <c r="T101" s="1910"/>
      <c r="U101" s="1911"/>
      <c r="V101" s="1329"/>
      <c r="W101" s="1309"/>
      <c r="X101" s="1309"/>
      <c r="Y101" s="1309"/>
      <c r="Z101" s="1309"/>
    </row>
    <row r="102" spans="1:26" s="1299" customFormat="1" ht="15.75">
      <c r="A102" s="1337"/>
      <c r="B102" s="1471" t="s">
        <v>1463</v>
      </c>
      <c r="C102" s="1338"/>
      <c r="D102" s="1339"/>
      <c r="E102" s="1301"/>
      <c r="F102" s="1520"/>
      <c r="G102" s="1519"/>
      <c r="H102" s="1301"/>
      <c r="I102" s="1520"/>
      <c r="J102" s="1519"/>
      <c r="K102" s="1510"/>
      <c r="L102" s="1519"/>
      <c r="M102" s="1510"/>
      <c r="N102" s="1521"/>
      <c r="O102" s="1655"/>
      <c r="P102" s="1520"/>
      <c r="Q102" s="1519"/>
      <c r="R102" s="1492"/>
      <c r="S102" s="1619" t="s">
        <v>1463</v>
      </c>
      <c r="T102" s="1620"/>
      <c r="U102" s="1621"/>
      <c r="V102" s="1329"/>
      <c r="W102" s="1309"/>
      <c r="X102" s="1309"/>
      <c r="Y102" s="1309"/>
      <c r="Z102" s="1309"/>
    </row>
    <row r="103" spans="1:26" s="1299" customFormat="1" ht="15.75">
      <c r="A103" s="1337"/>
      <c r="B103" s="1472" t="s">
        <v>1464</v>
      </c>
      <c r="C103" s="1342"/>
      <c r="D103" s="1343"/>
      <c r="E103" s="1301"/>
      <c r="F103" s="1509"/>
      <c r="G103" s="1537"/>
      <c r="H103" s="1301"/>
      <c r="I103" s="1509"/>
      <c r="J103" s="1537"/>
      <c r="K103" s="1510"/>
      <c r="L103" s="1537"/>
      <c r="M103" s="1510"/>
      <c r="N103" s="1511"/>
      <c r="O103" s="1655"/>
      <c r="P103" s="1509"/>
      <c r="Q103" s="1537"/>
      <c r="R103" s="1492"/>
      <c r="S103" s="1622" t="s">
        <v>1464</v>
      </c>
      <c r="T103" s="1623"/>
      <c r="U103" s="1624"/>
      <c r="V103" s="1329"/>
      <c r="W103" s="1309"/>
      <c r="X103" s="1309"/>
      <c r="Y103" s="1309"/>
      <c r="Z103" s="1309"/>
    </row>
    <row r="104" spans="1:26" s="1299" customFormat="1" ht="15.75">
      <c r="A104" s="1337"/>
      <c r="B104" s="1470" t="s">
        <v>1465</v>
      </c>
      <c r="C104" s="1344"/>
      <c r="D104" s="1345"/>
      <c r="E104" s="1301"/>
      <c r="F104" s="1637">
        <f>+IF($P$2=0,$P104,0)</f>
        <v>0</v>
      </c>
      <c r="G104" s="1636">
        <f>+IF($P$2=0,$Q104,0)</f>
        <v>0</v>
      </c>
      <c r="H104" s="1301"/>
      <c r="I104" s="1637">
        <f>+IF(OR($P$2=98,$P$2=42,$P$2=96,$P$2=97),$P104,0)</f>
        <v>0</v>
      </c>
      <c r="J104" s="1636">
        <f>+IF(OR($P$2=98,$P$2=42,$P$2=96,$P$2=97),$Q104,0)</f>
        <v>0</v>
      </c>
      <c r="K104" s="1510"/>
      <c r="L104" s="1636">
        <f>+IF($P$2=33,$Q104,0)</f>
        <v>0</v>
      </c>
      <c r="M104" s="1510"/>
      <c r="N104" s="1512">
        <f>+ROUND(+G104+J104+L104,0)</f>
        <v>0</v>
      </c>
      <c r="O104" s="1655"/>
      <c r="P104" s="1637">
        <f>+ROUND(OTCHET!E501+OTCHET!E502+OTCHET!E515,0)</f>
        <v>0</v>
      </c>
      <c r="Q104" s="1636">
        <f>+ROUND(OTCHET!F501+OTCHET!F502+OTCHET!F515,0)</f>
        <v>0</v>
      </c>
      <c r="R104" s="1492"/>
      <c r="S104" s="1885" t="s">
        <v>1565</v>
      </c>
      <c r="T104" s="1886"/>
      <c r="U104" s="1887"/>
      <c r="V104" s="1329"/>
      <c r="W104" s="1309"/>
      <c r="X104" s="1309"/>
      <c r="Y104" s="1309"/>
      <c r="Z104" s="1309"/>
    </row>
    <row r="105" spans="1:26" s="1299" customFormat="1" ht="15.75">
      <c r="A105" s="1337"/>
      <c r="B105" s="1473" t="s">
        <v>1466</v>
      </c>
      <c r="C105" s="1346"/>
      <c r="D105" s="1347"/>
      <c r="E105" s="1301"/>
      <c r="F105" s="1546">
        <f>+IF($P$2=0,$P105,0)</f>
        <v>0</v>
      </c>
      <c r="G105" s="1545">
        <f>+IF($P$2=0,$Q105,0)</f>
        <v>0</v>
      </c>
      <c r="H105" s="1301"/>
      <c r="I105" s="1546">
        <f>+IF(OR($P$2=98,$P$2=42,$P$2=96,$P$2=97),$P105,0)</f>
        <v>0</v>
      </c>
      <c r="J105" s="1545">
        <f>+IF(OR($P$2=98,$P$2=42,$P$2=96,$P$2=97),$Q105,0)</f>
        <v>0</v>
      </c>
      <c r="K105" s="1510"/>
      <c r="L105" s="1545">
        <f>+IF($P$2=33,$Q105,0)</f>
        <v>0</v>
      </c>
      <c r="M105" s="1510"/>
      <c r="N105" s="1513">
        <f>+ROUND(+G105+J105+L105,0)</f>
        <v>0</v>
      </c>
      <c r="O105" s="1655"/>
      <c r="P105" s="1546">
        <f>+ROUND(OTCHET!E503+OTCHET!E504+OTCHET!E519,0)</f>
        <v>0</v>
      </c>
      <c r="Q105" s="1545">
        <f>+ROUND(OTCHET!F503+OTCHET!F504+OTCHET!F519,0)</f>
        <v>0</v>
      </c>
      <c r="R105" s="1492"/>
      <c r="S105" s="1891" t="s">
        <v>1566</v>
      </c>
      <c r="T105" s="1892"/>
      <c r="U105" s="1893"/>
      <c r="V105" s="1329"/>
      <c r="W105" s="1309"/>
      <c r="X105" s="1309"/>
      <c r="Y105" s="1309"/>
      <c r="Z105" s="1309"/>
    </row>
    <row r="106" spans="1:26" s="1299" customFormat="1" ht="15.75">
      <c r="A106" s="1337"/>
      <c r="B106" s="1375" t="s">
        <v>1467</v>
      </c>
      <c r="C106" s="1376"/>
      <c r="D106" s="1377"/>
      <c r="E106" s="1301"/>
      <c r="F106" s="1542">
        <f>+ROUND(+SUM(F104:F105),0)</f>
        <v>0</v>
      </c>
      <c r="G106" s="1541">
        <f>+ROUND(+SUM(G104:G105),0)</f>
        <v>0</v>
      </c>
      <c r="H106" s="1301"/>
      <c r="I106" s="1542">
        <f>+ROUND(+SUM(I104:I105),0)</f>
        <v>0</v>
      </c>
      <c r="J106" s="1541">
        <f>+ROUND(+SUM(J104:J105),0)</f>
        <v>0</v>
      </c>
      <c r="K106" s="1510"/>
      <c r="L106" s="1541">
        <f>+ROUND(+SUM(L104:L105),0)</f>
        <v>0</v>
      </c>
      <c r="M106" s="1510"/>
      <c r="N106" s="1543">
        <f>+ROUND(+SUM(N104:N105),0)</f>
        <v>0</v>
      </c>
      <c r="O106" s="1655"/>
      <c r="P106" s="1542">
        <f>+ROUND(+SUM(P104:P105),0)</f>
        <v>0</v>
      </c>
      <c r="Q106" s="1541">
        <f>+ROUND(+SUM(Q104:Q105),0)</f>
        <v>0</v>
      </c>
      <c r="R106" s="1492"/>
      <c r="S106" s="1876" t="s">
        <v>1567</v>
      </c>
      <c r="T106" s="1877"/>
      <c r="U106" s="1878"/>
      <c r="V106" s="1329"/>
      <c r="W106" s="1309"/>
      <c r="X106" s="1309"/>
      <c r="Y106" s="1309"/>
      <c r="Z106" s="1309"/>
    </row>
    <row r="107" spans="1:26" s="1299" customFormat="1" ht="15.75">
      <c r="A107" s="1337"/>
      <c r="B107" s="1474" t="s">
        <v>1468</v>
      </c>
      <c r="C107" s="1351"/>
      <c r="D107" s="1352"/>
      <c r="E107" s="1301"/>
      <c r="F107" s="1508"/>
      <c r="G107" s="1517"/>
      <c r="H107" s="1301"/>
      <c r="I107" s="1508"/>
      <c r="J107" s="1517"/>
      <c r="K107" s="1510"/>
      <c r="L107" s="1517"/>
      <c r="M107" s="1510"/>
      <c r="N107" s="1518"/>
      <c r="O107" s="1655"/>
      <c r="P107" s="1508"/>
      <c r="Q107" s="1517"/>
      <c r="R107" s="1492"/>
      <c r="S107" s="1625" t="s">
        <v>1468</v>
      </c>
      <c r="T107" s="1626"/>
      <c r="U107" s="1627"/>
      <c r="V107" s="1329"/>
      <c r="W107" s="1309"/>
      <c r="X107" s="1309"/>
      <c r="Y107" s="1309"/>
      <c r="Z107" s="1309"/>
    </row>
    <row r="108" spans="1:26" s="1299" customFormat="1" ht="15.75">
      <c r="A108" s="1337"/>
      <c r="B108" s="1475" t="s">
        <v>1469</v>
      </c>
      <c r="C108" s="1353"/>
      <c r="D108" s="1354"/>
      <c r="E108" s="1301"/>
      <c r="F108" s="1509">
        <f>+IF($P$2=0,$P108,0)</f>
        <v>0</v>
      </c>
      <c r="G108" s="1537">
        <f>+IF($P$2=0,$Q108,0)</f>
        <v>0</v>
      </c>
      <c r="H108" s="1301"/>
      <c r="I108" s="1509">
        <f>+IF(OR($P$2=98,$P$2=42,$P$2=96,$P$2=97),$P108,0)</f>
        <v>0</v>
      </c>
      <c r="J108" s="1537">
        <f>+IF(OR($P$2=98,$P$2=42,$P$2=96,$P$2=97),$Q108,0)</f>
        <v>0</v>
      </c>
      <c r="K108" s="1510"/>
      <c r="L108" s="1537">
        <f>+IF($P$2=33,$Q108,0)</f>
        <v>0</v>
      </c>
      <c r="M108" s="1510"/>
      <c r="N108" s="1511">
        <f>+ROUND(+G108+J108+L108,0)</f>
        <v>0</v>
      </c>
      <c r="O108" s="1655"/>
      <c r="P108" s="1509">
        <f>+ROUND(OTCHET!E485+OTCHET!E486+OTCHET!E489+OTCHET!E490+OTCHET!E493+OTCHET!E494+OTCHET!E498+OTCHET!E507+OTCHET!E508+OTCHET!E511+OTCHET!E512,0)</f>
        <v>0</v>
      </c>
      <c r="Q108" s="1537">
        <f>+ROUND(OTCHET!F485+OTCHET!F486+OTCHET!F489+OTCHET!F490+OTCHET!F493+OTCHET!F494+OTCHET!F498+OTCHET!F507+OTCHET!F508+OTCHET!F511+OTCHET!F512,0)</f>
        <v>0</v>
      </c>
      <c r="R108" s="1492"/>
      <c r="S108" s="1921" t="s">
        <v>1568</v>
      </c>
      <c r="T108" s="1922"/>
      <c r="U108" s="1923"/>
      <c r="V108" s="1329"/>
      <c r="W108" s="1309"/>
      <c r="X108" s="1309"/>
      <c r="Y108" s="1309"/>
      <c r="Z108" s="1309"/>
    </row>
    <row r="109" spans="1:26" s="1299" customFormat="1" ht="15.75">
      <c r="A109" s="1337"/>
      <c r="B109" s="1473" t="s">
        <v>1589</v>
      </c>
      <c r="C109" s="1346"/>
      <c r="D109" s="1347"/>
      <c r="E109" s="1301"/>
      <c r="F109" s="1546">
        <f>+IF($P$2=0,$P109,0)</f>
        <v>0</v>
      </c>
      <c r="G109" s="1545">
        <f>+IF($P$2=0,$Q109,0)</f>
        <v>0</v>
      </c>
      <c r="H109" s="1301"/>
      <c r="I109" s="1546">
        <f>+IF(OR($P$2=98,$P$2=42,$P$2=96,$P$2=97),$P109,0)</f>
        <v>0</v>
      </c>
      <c r="J109" s="1545">
        <f>+IF(OR($P$2=98,$P$2=42,$P$2=96,$P$2=97),$Q109,0)</f>
        <v>0</v>
      </c>
      <c r="K109" s="1510"/>
      <c r="L109" s="1545">
        <f>+IF($P$2=33,$Q109,0)</f>
        <v>0</v>
      </c>
      <c r="M109" s="1510"/>
      <c r="N109" s="1513">
        <f>+ROUND(+G109+J109+L109,0)</f>
        <v>0</v>
      </c>
      <c r="O109" s="1655"/>
      <c r="P109" s="1546">
        <f>+ROUND(OTCHET!E487+OTCHET!E488+OTCHET!E491+OTCHET!E492+OTCHET!E495+OTCHET!E496+OTCHET!E499+OTCHET!E509+OTCHET!E510+OTCHET!E513+OTCHET!E514+IF(+OTCHET!E497&lt;0,+OTCHET!E497,0),0)</f>
        <v>0</v>
      </c>
      <c r="Q109" s="1545">
        <f>+ROUND(OTCHET!F487+OTCHET!F488+OTCHET!F491+OTCHET!F492+OTCHET!F495+OTCHET!F496+OTCHET!F499+OTCHET!F509+OTCHET!F510+OTCHET!F513+OTCHET!F514+IF(+OTCHET!F497&lt;0,+OTCHET!F497,0),0)</f>
        <v>0</v>
      </c>
      <c r="R109" s="1492"/>
      <c r="S109" s="1924" t="s">
        <v>1569</v>
      </c>
      <c r="T109" s="1925"/>
      <c r="U109" s="1926"/>
      <c r="V109" s="1329"/>
      <c r="W109" s="1309"/>
      <c r="X109" s="1309"/>
      <c r="Y109" s="1309"/>
      <c r="Z109" s="1309"/>
    </row>
    <row r="110" spans="1:26" s="1299" customFormat="1" ht="15.75">
      <c r="A110" s="1337"/>
      <c r="B110" s="1375" t="s">
        <v>1470</v>
      </c>
      <c r="C110" s="1376"/>
      <c r="D110" s="1377"/>
      <c r="E110" s="1301"/>
      <c r="F110" s="1542">
        <f>+ROUND(+SUM(F108:F109),0)</f>
        <v>0</v>
      </c>
      <c r="G110" s="1541">
        <f>+ROUND(+SUM(G108:G109),0)</f>
        <v>0</v>
      </c>
      <c r="H110" s="1301"/>
      <c r="I110" s="1542">
        <f>+ROUND(+SUM(I108:I109),0)</f>
        <v>0</v>
      </c>
      <c r="J110" s="1541">
        <f>+ROUND(+SUM(J108:J109),0)</f>
        <v>0</v>
      </c>
      <c r="K110" s="1510"/>
      <c r="L110" s="1541">
        <f>+ROUND(+SUM(L108:L109),0)</f>
        <v>0</v>
      </c>
      <c r="M110" s="1510"/>
      <c r="N110" s="1543">
        <f>+ROUND(+SUM(N108:N109),0)</f>
        <v>0</v>
      </c>
      <c r="O110" s="1655"/>
      <c r="P110" s="1542">
        <f>+ROUND(+SUM(P108:P109),0)</f>
        <v>0</v>
      </c>
      <c r="Q110" s="1541">
        <f>+ROUND(+SUM(Q108:Q109),0)</f>
        <v>0</v>
      </c>
      <c r="R110" s="1492"/>
      <c r="S110" s="1876" t="s">
        <v>1570</v>
      </c>
      <c r="T110" s="1877"/>
      <c r="U110" s="1878"/>
      <c r="V110" s="1329"/>
      <c r="W110" s="1309"/>
      <c r="X110" s="1309"/>
      <c r="Y110" s="1309"/>
      <c r="Z110" s="1309"/>
    </row>
    <row r="111" spans="1:26" s="1299" customFormat="1" ht="15.75">
      <c r="A111" s="1337"/>
      <c r="B111" s="1474" t="s">
        <v>1471</v>
      </c>
      <c r="C111" s="1351"/>
      <c r="D111" s="1352"/>
      <c r="E111" s="1301"/>
      <c r="F111" s="1508"/>
      <c r="G111" s="1517"/>
      <c r="H111" s="1301"/>
      <c r="I111" s="1508"/>
      <c r="J111" s="1517"/>
      <c r="K111" s="1510"/>
      <c r="L111" s="1517"/>
      <c r="M111" s="1510"/>
      <c r="N111" s="1518"/>
      <c r="O111" s="1655"/>
      <c r="P111" s="1508"/>
      <c r="Q111" s="1517"/>
      <c r="R111" s="1492"/>
      <c r="S111" s="1625" t="s">
        <v>1471</v>
      </c>
      <c r="T111" s="1626"/>
      <c r="U111" s="1627"/>
      <c r="V111" s="1329"/>
      <c r="W111" s="1309"/>
      <c r="X111" s="1309"/>
      <c r="Y111" s="1309"/>
      <c r="Z111" s="1309"/>
    </row>
    <row r="112" spans="1:26" s="1299" customFormat="1" ht="15.75">
      <c r="A112" s="1337"/>
      <c r="B112" s="1475" t="s">
        <v>1472</v>
      </c>
      <c r="C112" s="1353"/>
      <c r="D112" s="1354"/>
      <c r="E112" s="1301"/>
      <c r="F112" s="1509">
        <f>+IF($P$2=0,$P112,0)</f>
        <v>0</v>
      </c>
      <c r="G112" s="1537">
        <f>+IF($P$2=0,$Q112,0)</f>
        <v>0</v>
      </c>
      <c r="H112" s="1301"/>
      <c r="I112" s="1509">
        <f>+IF(OR($P$2=98,$P$2=42,$P$2=96,$P$2=97),$P112,0)</f>
        <v>0</v>
      </c>
      <c r="J112" s="1537">
        <f>+IF(OR($P$2=98,$P$2=42,$P$2=96,$P$2=97),$Q112,0)</f>
        <v>0</v>
      </c>
      <c r="K112" s="1510"/>
      <c r="L112" s="1537">
        <f>+IF($P$2=33,$Q112,0)</f>
        <v>0</v>
      </c>
      <c r="M112" s="1510"/>
      <c r="N112" s="1511">
        <f>+ROUND(+G112+J112+L112,0)</f>
        <v>0</v>
      </c>
      <c r="O112" s="1655"/>
      <c r="P112" s="1509">
        <f>+ROUND(OTCHET!E550,0)</f>
        <v>0</v>
      </c>
      <c r="Q112" s="1537">
        <f>+ROUND(OTCHET!F550,0)</f>
        <v>0</v>
      </c>
      <c r="R112" s="1492"/>
      <c r="S112" s="1885" t="s">
        <v>1571</v>
      </c>
      <c r="T112" s="1886"/>
      <c r="U112" s="1887"/>
      <c r="V112" s="1329"/>
      <c r="W112" s="1309"/>
      <c r="X112" s="1309"/>
      <c r="Y112" s="1309"/>
      <c r="Z112" s="1309"/>
    </row>
    <row r="113" spans="1:26" s="1299" customFormat="1" ht="15.75">
      <c r="A113" s="1337"/>
      <c r="B113" s="1473" t="s">
        <v>1473</v>
      </c>
      <c r="C113" s="1346"/>
      <c r="D113" s="1347"/>
      <c r="E113" s="1301"/>
      <c r="F113" s="1546">
        <f>+IF($P$2=0,$P113,0)</f>
        <v>0</v>
      </c>
      <c r="G113" s="1545">
        <f>+IF($P$2=0,$Q113,0)</f>
        <v>0</v>
      </c>
      <c r="H113" s="1301"/>
      <c r="I113" s="1546">
        <f>+IF(OR($P$2=98,$P$2=42,$P$2=96,$P$2=97),$P113,0)</f>
        <v>0</v>
      </c>
      <c r="J113" s="1545">
        <f>+IF(OR($P$2=98,$P$2=42,$P$2=96,$P$2=97),$Q113,0)</f>
        <v>0</v>
      </c>
      <c r="K113" s="1510"/>
      <c r="L113" s="1545">
        <f>+IF($P$2=33,$Q113,0)</f>
        <v>0</v>
      </c>
      <c r="M113" s="1510"/>
      <c r="N113" s="1513">
        <f>+ROUND(+G113+J113+L113,0)</f>
        <v>0</v>
      </c>
      <c r="O113" s="1655"/>
      <c r="P113" s="1546">
        <f>+ROUND(OTCHET!E551,0)</f>
        <v>0</v>
      </c>
      <c r="Q113" s="1545">
        <f>+ROUND(OTCHET!F551,0)</f>
        <v>0</v>
      </c>
      <c r="R113" s="1492"/>
      <c r="S113" s="1891" t="s">
        <v>1572</v>
      </c>
      <c r="T113" s="1892"/>
      <c r="U113" s="1893"/>
      <c r="V113" s="1329"/>
      <c r="W113" s="1309"/>
      <c r="X113" s="1309"/>
      <c r="Y113" s="1309"/>
      <c r="Z113" s="1309"/>
    </row>
    <row r="114" spans="1:26" s="1299" customFormat="1" ht="15.75">
      <c r="A114" s="1337"/>
      <c r="B114" s="1375" t="s">
        <v>1474</v>
      </c>
      <c r="C114" s="1376"/>
      <c r="D114" s="1377"/>
      <c r="E114" s="1301"/>
      <c r="F114" s="1542">
        <f>+ROUND(+SUM(F112:F113),0)</f>
        <v>0</v>
      </c>
      <c r="G114" s="1541">
        <f>+ROUND(+SUM(G112:G113),0)</f>
        <v>0</v>
      </c>
      <c r="H114" s="1301"/>
      <c r="I114" s="1542">
        <f>+ROUND(+SUM(I112:I113),0)</f>
        <v>0</v>
      </c>
      <c r="J114" s="1541">
        <f>+ROUND(+SUM(J112:J113),0)</f>
        <v>0</v>
      </c>
      <c r="K114" s="1510"/>
      <c r="L114" s="1541">
        <f>+ROUND(+SUM(L112:L113),0)</f>
        <v>0</v>
      </c>
      <c r="M114" s="1510"/>
      <c r="N114" s="1543">
        <f>+ROUND(+SUM(N112:N113),0)</f>
        <v>0</v>
      </c>
      <c r="O114" s="1655"/>
      <c r="P114" s="1542">
        <f>+ROUND(+SUM(P112:P113),0)</f>
        <v>0</v>
      </c>
      <c r="Q114" s="1541">
        <f>+ROUND(+SUM(Q112:Q113),0)</f>
        <v>0</v>
      </c>
      <c r="R114" s="1492"/>
      <c r="S114" s="1876" t="s">
        <v>1573</v>
      </c>
      <c r="T114" s="1877"/>
      <c r="U114" s="1878"/>
      <c r="V114" s="1329"/>
      <c r="W114" s="1309"/>
      <c r="X114" s="1309"/>
      <c r="Y114" s="1309"/>
      <c r="Z114" s="1309"/>
    </row>
    <row r="115" spans="1:26" s="1299" customFormat="1" ht="15.75">
      <c r="A115" s="1337"/>
      <c r="B115" s="1474" t="s">
        <v>1475</v>
      </c>
      <c r="C115" s="1351"/>
      <c r="D115" s="1352"/>
      <c r="E115" s="1374"/>
      <c r="F115" s="1520"/>
      <c r="G115" s="1519"/>
      <c r="H115" s="1301"/>
      <c r="I115" s="1520"/>
      <c r="J115" s="1519"/>
      <c r="K115" s="1510"/>
      <c r="L115" s="1519"/>
      <c r="M115" s="1510"/>
      <c r="N115" s="1521"/>
      <c r="O115" s="1655"/>
      <c r="P115" s="1520"/>
      <c r="Q115" s="1519"/>
      <c r="R115" s="1492"/>
      <c r="S115" s="1625" t="s">
        <v>1475</v>
      </c>
      <c r="T115" s="1626"/>
      <c r="U115" s="1627"/>
      <c r="V115" s="1329"/>
      <c r="W115" s="1309"/>
      <c r="X115" s="1309"/>
      <c r="Y115" s="1309"/>
      <c r="Z115" s="1309"/>
    </row>
    <row r="116" spans="1:26" s="1299" customFormat="1" ht="15.75">
      <c r="A116" s="1337"/>
      <c r="B116" s="1475" t="s">
        <v>1476</v>
      </c>
      <c r="C116" s="1353"/>
      <c r="D116" s="1354"/>
      <c r="E116" s="1374"/>
      <c r="F116" s="1520">
        <f>+IF($P$2=0,$P116,0)</f>
        <v>0</v>
      </c>
      <c r="G116" s="1519">
        <f>+IF($P$2=0,$Q116,0)</f>
        <v>645</v>
      </c>
      <c r="H116" s="1301"/>
      <c r="I116" s="1520">
        <f>+IF(OR($P$2=98,$P$2=42,$P$2=96,$P$2=97),$P116,0)</f>
        <v>0</v>
      </c>
      <c r="J116" s="1519">
        <f>+IF(OR($P$2=98,$P$2=42,$P$2=96,$P$2=97),$Q116,0)</f>
        <v>0</v>
      </c>
      <c r="K116" s="1510"/>
      <c r="L116" s="1519">
        <f>+IF($P$2=33,$Q116,0)</f>
        <v>0</v>
      </c>
      <c r="M116" s="1510"/>
      <c r="N116" s="1521">
        <f>+ROUND(+G116+J116+L116,0)</f>
        <v>645</v>
      </c>
      <c r="O116" s="1655"/>
      <c r="P116" s="1520">
        <f>+ROUND(OTCHET!E548+OTCHET!E549+OTCHET!E565+OTCHET!E566,0)</f>
        <v>0</v>
      </c>
      <c r="Q116" s="1519">
        <f>+ROUND(OTCHET!F548+OTCHET!F549+OTCHET!F565+OTCHET!F566,0)</f>
        <v>645</v>
      </c>
      <c r="R116" s="1492"/>
      <c r="S116" s="1885" t="s">
        <v>1574</v>
      </c>
      <c r="T116" s="1886"/>
      <c r="U116" s="1887"/>
      <c r="V116" s="1329"/>
      <c r="W116" s="1309"/>
      <c r="X116" s="1309"/>
      <c r="Y116" s="1309"/>
      <c r="Z116" s="1309"/>
    </row>
    <row r="117" spans="1:26" s="1299" customFormat="1" ht="15.75">
      <c r="A117" s="1337"/>
      <c r="B117" s="1473" t="s">
        <v>1477</v>
      </c>
      <c r="C117" s="1346"/>
      <c r="D117" s="1347"/>
      <c r="E117" s="1301"/>
      <c r="F117" s="1546">
        <f>+IF($P$2=0,$P117,0)</f>
        <v>0</v>
      </c>
      <c r="G117" s="1545">
        <f>+IF($P$2=0,$Q117,0)</f>
        <v>0</v>
      </c>
      <c r="H117" s="1301"/>
      <c r="I117" s="1546">
        <f>+IF(OR($P$2=98,$P$2=42,$P$2=96,$P$2=97),$P117,0)</f>
        <v>0</v>
      </c>
      <c r="J117" s="1545">
        <f>+IF(OR($P$2=98,$P$2=42,$P$2=96,$P$2=97),$Q117,0)</f>
        <v>0</v>
      </c>
      <c r="K117" s="1510"/>
      <c r="L117" s="1545">
        <f>+IF($P$2=33,$Q117,0)</f>
        <v>0</v>
      </c>
      <c r="M117" s="1510"/>
      <c r="N117" s="1513">
        <f>+ROUND(+G117+J117+L117,0)</f>
        <v>0</v>
      </c>
      <c r="O117" s="1655"/>
      <c r="P117" s="1546">
        <f>+ROUND(OTCHET!E562+OTCHET!E564,0)</f>
        <v>0</v>
      </c>
      <c r="Q117" s="1545">
        <f>+ROUND(OTCHET!F562+OTCHET!F564,0)</f>
        <v>0</v>
      </c>
      <c r="R117" s="1492"/>
      <c r="S117" s="1891" t="s">
        <v>1575</v>
      </c>
      <c r="T117" s="1892"/>
      <c r="U117" s="1893"/>
      <c r="V117" s="1329"/>
      <c r="W117" s="1309"/>
      <c r="X117" s="1309"/>
      <c r="Y117" s="1309"/>
      <c r="Z117" s="1309"/>
    </row>
    <row r="118" spans="1:26" s="1299" customFormat="1" ht="15.75">
      <c r="A118" s="1337"/>
      <c r="B118" s="1375" t="s">
        <v>1478</v>
      </c>
      <c r="C118" s="1376"/>
      <c r="D118" s="1377"/>
      <c r="E118" s="1301"/>
      <c r="F118" s="1542">
        <f>+ROUND(+SUM(F116:F117),0)</f>
        <v>0</v>
      </c>
      <c r="G118" s="1541">
        <f>+ROUND(+SUM(G116:G117),0)</f>
        <v>645</v>
      </c>
      <c r="H118" s="1301"/>
      <c r="I118" s="1542">
        <f>+ROUND(+SUM(I116:I117),0)</f>
        <v>0</v>
      </c>
      <c r="J118" s="1541">
        <f>+ROUND(+SUM(J116:J117),0)</f>
        <v>0</v>
      </c>
      <c r="K118" s="1510"/>
      <c r="L118" s="1541">
        <f>+ROUND(+SUM(L116:L117),0)</f>
        <v>0</v>
      </c>
      <c r="M118" s="1510"/>
      <c r="N118" s="1543">
        <f>+ROUND(+SUM(N116:N117),0)</f>
        <v>645</v>
      </c>
      <c r="O118" s="1655"/>
      <c r="P118" s="1542">
        <f>+ROUND(+SUM(P116:P117),0)</f>
        <v>0</v>
      </c>
      <c r="Q118" s="1541">
        <f>+ROUND(+SUM(Q116:Q117),0)</f>
        <v>645</v>
      </c>
      <c r="R118" s="1492"/>
      <c r="S118" s="1876" t="s">
        <v>1576</v>
      </c>
      <c r="T118" s="1877"/>
      <c r="U118" s="1878"/>
      <c r="V118" s="1329"/>
      <c r="W118" s="1309"/>
      <c r="X118" s="1309"/>
      <c r="Y118" s="1309"/>
      <c r="Z118" s="1309"/>
    </row>
    <row r="119" spans="1:26" s="1299" customFormat="1" ht="8.25" customHeight="1">
      <c r="A119" s="1337"/>
      <c r="B119" s="1380"/>
      <c r="C119" s="1381"/>
      <c r="D119" s="1382"/>
      <c r="E119" s="1301"/>
      <c r="F119" s="1546"/>
      <c r="G119" s="1545"/>
      <c r="H119" s="1301"/>
      <c r="I119" s="1546"/>
      <c r="J119" s="1545"/>
      <c r="K119" s="1510"/>
      <c r="L119" s="1545"/>
      <c r="M119" s="1510"/>
      <c r="N119" s="1513"/>
      <c r="O119" s="1655"/>
      <c r="P119" s="1546"/>
      <c r="Q119" s="1545"/>
      <c r="R119" s="1492"/>
      <c r="S119" s="1613"/>
      <c r="T119" s="1614"/>
      <c r="U119" s="1615"/>
      <c r="V119" s="1329"/>
      <c r="W119" s="1309"/>
      <c r="X119" s="1309"/>
      <c r="Y119" s="1309"/>
      <c r="Z119" s="1309"/>
    </row>
    <row r="120" spans="1:26" s="1299" customFormat="1" ht="16.5" thickBot="1">
      <c r="A120" s="1337"/>
      <c r="B120" s="1485" t="s">
        <v>1479</v>
      </c>
      <c r="C120" s="1383"/>
      <c r="D120" s="1384"/>
      <c r="E120" s="1301"/>
      <c r="F120" s="1561">
        <f>+ROUND(F106+F110+F114+F118,0)</f>
        <v>0</v>
      </c>
      <c r="G120" s="1548">
        <f>+ROUND(G106+G110+G114+G118,0)</f>
        <v>645</v>
      </c>
      <c r="H120" s="1301"/>
      <c r="I120" s="1561">
        <f>+ROUND(I106+I110+I114+I118,0)</f>
        <v>0</v>
      </c>
      <c r="J120" s="1548">
        <f>+ROUND(J106+J110+J114+J118,0)</f>
        <v>0</v>
      </c>
      <c r="K120" s="1510"/>
      <c r="L120" s="1548">
        <f>+ROUND(L106+L110+L114+L118,0)</f>
        <v>0</v>
      </c>
      <c r="M120" s="1510"/>
      <c r="N120" s="1550">
        <f>+ROUND(N106+N110+N114+N118,0)</f>
        <v>645</v>
      </c>
      <c r="O120" s="1655"/>
      <c r="P120" s="1561">
        <f>+ROUND(P106+P110+P114+P118,0)</f>
        <v>0</v>
      </c>
      <c r="Q120" s="1548">
        <f>+ROUND(Q106+Q110+Q114+Q118,0)</f>
        <v>645</v>
      </c>
      <c r="R120" s="1492"/>
      <c r="S120" s="1912" t="s">
        <v>1577</v>
      </c>
      <c r="T120" s="1913"/>
      <c r="U120" s="1914"/>
      <c r="V120" s="1385"/>
      <c r="W120" s="1386"/>
      <c r="X120" s="1387"/>
      <c r="Y120" s="1386"/>
      <c r="Z120" s="1386"/>
    </row>
    <row r="121" spans="1:26" s="1299" customFormat="1" ht="15.75">
      <c r="A121" s="1337"/>
      <c r="B121" s="1471" t="s">
        <v>1480</v>
      </c>
      <c r="C121" s="1338"/>
      <c r="D121" s="1339"/>
      <c r="E121" s="1301"/>
      <c r="F121" s="1520"/>
      <c r="G121" s="1519"/>
      <c r="H121" s="1301"/>
      <c r="I121" s="1520"/>
      <c r="J121" s="1519"/>
      <c r="K121" s="1510"/>
      <c r="L121" s="1519"/>
      <c r="M121" s="1510"/>
      <c r="N121" s="1521"/>
      <c r="O121" s="1655"/>
      <c r="P121" s="1520"/>
      <c r="Q121" s="1519"/>
      <c r="R121" s="1492"/>
      <c r="S121" s="1619" t="s">
        <v>1480</v>
      </c>
      <c r="T121" s="1620"/>
      <c r="U121" s="1621"/>
      <c r="V121" s="1329"/>
      <c r="W121" s="1309"/>
      <c r="X121" s="1309"/>
      <c r="Y121" s="1309"/>
      <c r="Z121" s="1309"/>
    </row>
    <row r="122" spans="1:26" s="1299" customFormat="1" ht="15.75">
      <c r="A122" s="1337"/>
      <c r="B122" s="1475" t="s">
        <v>1481</v>
      </c>
      <c r="C122" s="1353"/>
      <c r="D122" s="1354"/>
      <c r="E122" s="1301"/>
      <c r="F122" s="1509">
        <f>+IF($P$2=0,$P122,0)</f>
        <v>0</v>
      </c>
      <c r="G122" s="1537">
        <f>+IF($P$2=0,$Q122,0)</f>
        <v>0</v>
      </c>
      <c r="H122" s="1301"/>
      <c r="I122" s="1509">
        <f>+IF(OR($P$2=98,$P$2=42,$P$2=96,$P$2=97),$P122,0)</f>
        <v>0</v>
      </c>
      <c r="J122" s="1537">
        <f>+IF(OR($P$2=98,$P$2=42,$P$2=96,$P$2=97),$Q122,0)</f>
        <v>0</v>
      </c>
      <c r="K122" s="1510"/>
      <c r="L122" s="1537">
        <f>+IF($P$2=33,$Q122,0)</f>
        <v>0</v>
      </c>
      <c r="M122" s="1510"/>
      <c r="N122" s="1511">
        <f>+ROUND(+G122+J122+L122,0)</f>
        <v>0</v>
      </c>
      <c r="O122" s="1655"/>
      <c r="P122" s="1509">
        <f>+ROUND(+SUM(OTCHET!E552:E559),0)</f>
        <v>0</v>
      </c>
      <c r="Q122" s="1537">
        <f>+ROUND(+SUM(OTCHET!F552:F559),0)</f>
        <v>0</v>
      </c>
      <c r="R122" s="1492"/>
      <c r="S122" s="1885" t="s">
        <v>1578</v>
      </c>
      <c r="T122" s="1886"/>
      <c r="U122" s="1887"/>
      <c r="V122" s="1329"/>
      <c r="W122" s="1309"/>
      <c r="X122" s="1309"/>
      <c r="Y122" s="1309"/>
      <c r="Z122" s="1309"/>
    </row>
    <row r="123" spans="1:26" s="1299" customFormat="1" ht="15.75">
      <c r="A123" s="1337"/>
      <c r="B123" s="1470" t="s">
        <v>1482</v>
      </c>
      <c r="C123" s="1344"/>
      <c r="D123" s="1345"/>
      <c r="E123" s="1301"/>
      <c r="F123" s="1546">
        <f>+IF($P$2=0,$P123,0)</f>
        <v>0</v>
      </c>
      <c r="G123" s="1545">
        <f>+IF($P$2=0,$Q123,0)</f>
        <v>-2450</v>
      </c>
      <c r="H123" s="1301"/>
      <c r="I123" s="1546">
        <f>+IF(OR($P$2=98,$P$2=42,$P$2=96,$P$2=97),$P123,0)</f>
        <v>0</v>
      </c>
      <c r="J123" s="1545">
        <f>+IF(OR($P$2=98,$P$2=42,$P$2=96,$P$2=97),$Q123,0)</f>
        <v>0</v>
      </c>
      <c r="K123" s="1510"/>
      <c r="L123" s="1545">
        <f>+IF($P$2=33,$Q123,0)</f>
        <v>0</v>
      </c>
      <c r="M123" s="1510"/>
      <c r="N123" s="1513">
        <f>+ROUND(+G123+J123+L123,0)</f>
        <v>-2450</v>
      </c>
      <c r="O123" s="1655"/>
      <c r="P123" s="1546">
        <f>+ROUND(OTCHET!E527,0)</f>
        <v>0</v>
      </c>
      <c r="Q123" s="1545">
        <f>+ROUND(OTCHET!F527,0)</f>
        <v>-2450</v>
      </c>
      <c r="R123" s="1492"/>
      <c r="S123" s="1630" t="s">
        <v>1579</v>
      </c>
      <c r="T123" s="1631"/>
      <c r="U123" s="1632"/>
      <c r="V123" s="1329"/>
      <c r="W123" s="1309"/>
      <c r="X123" s="1309"/>
      <c r="Y123" s="1309"/>
      <c r="Z123" s="1309"/>
    </row>
    <row r="124" spans="1:26" s="1299" customFormat="1" ht="15.75">
      <c r="A124" s="1337"/>
      <c r="B124" s="1470" t="s">
        <v>1500</v>
      </c>
      <c r="C124" s="1344"/>
      <c r="D124" s="1345"/>
      <c r="E124" s="1301"/>
      <c r="F124" s="1546">
        <f>+IF($P$2=0,$P124,0)</f>
        <v>0</v>
      </c>
      <c r="G124" s="1545">
        <f>+IF($P$2=0,$Q124,0)</f>
        <v>-1184706</v>
      </c>
      <c r="H124" s="1301"/>
      <c r="I124" s="1546">
        <f>+IF(OR($P$2=98,$P$2=42,$P$2=96,$P$2=97),$P124,0)</f>
        <v>0</v>
      </c>
      <c r="J124" s="1545">
        <f>+IF(OR($P$2=98,$P$2=42,$P$2=96,$P$2=97),$Q124,0)</f>
        <v>0</v>
      </c>
      <c r="K124" s="1510"/>
      <c r="L124" s="1545">
        <f>+IF($P$2=33,$Q124,0)</f>
        <v>0</v>
      </c>
      <c r="M124" s="1510"/>
      <c r="N124" s="1513">
        <f>+ROUND(+G124+J124+L124,0)</f>
        <v>-1184706</v>
      </c>
      <c r="O124" s="1655"/>
      <c r="P124" s="1546">
        <f>+ROUND(+OTCHET!E524+OTCHET!E534+OTCHET!E560+OTCHET!E567+OTCHET!E568+OTCHET!E582+OTCHET!E594+IF(AND(OTCHET!$F$12="9900",+OTCHET!$E$15=0),+OTCHET!E589,0),0)</f>
        <v>0</v>
      </c>
      <c r="Q124" s="1545">
        <f>+ROUND(+OTCHET!F524+OTCHET!F534+OTCHET!F560+OTCHET!F567+OTCHET!F568+OTCHET!F582+OTCHET!F594+IF(AND(OTCHET!$F$12="9900",+OTCHET!$E$15=0,+(OTCHET!F592+OTCHET!F593)&gt;=0,+(OTCHET!F590+OTCHET!F591)&lt;=0),+OTCHET!F589,0),0)</f>
        <v>-1184706</v>
      </c>
      <c r="R124" s="1492"/>
      <c r="S124" s="1891" t="s">
        <v>1580</v>
      </c>
      <c r="T124" s="1892"/>
      <c r="U124" s="1893"/>
      <c r="V124" s="1329"/>
      <c r="W124" s="1309"/>
      <c r="X124" s="1309"/>
      <c r="Y124" s="1309"/>
      <c r="Z124" s="1309"/>
    </row>
    <row r="125" spans="1:26" s="1299" customFormat="1" ht="15.75" hidden="1">
      <c r="A125" s="1337"/>
      <c r="B125" s="1720" t="s">
        <v>2066</v>
      </c>
      <c r="C125" s="1715"/>
      <c r="D125" s="1716"/>
      <c r="E125" s="1301"/>
      <c r="F125" s="1717">
        <f>+IF($P$2=0,$P125,0)</f>
        <v>0</v>
      </c>
      <c r="G125" s="1718">
        <f>+IF($P$2=0,$Q125,0)</f>
        <v>0</v>
      </c>
      <c r="H125" s="1301"/>
      <c r="I125" s="1717"/>
      <c r="J125" s="1718"/>
      <c r="K125" s="1510"/>
      <c r="L125" s="1718"/>
      <c r="M125" s="1510"/>
      <c r="N125" s="1719">
        <f>+ROUND(+G125+J125+L125,0)</f>
        <v>0</v>
      </c>
      <c r="O125" s="1655"/>
      <c r="P125" s="1717">
        <f>+ROUND(+IF(AND(OTCHET!$F$12="9900",+OTCHET!$E$15=0,+(OTCHET!E592+OTCHET!E593)&gt;0,+(OTCHET!E590+OTCHET!E591)&lt;0),+OTCHET!E589,0),0)</f>
        <v>0</v>
      </c>
      <c r="Q125" s="1718">
        <f>+ROUND(+IF(AND(OTCHET!$F$12="9900",+OTCHET!$E$15=0,+(OTCHET!F592+OTCHET!F593)&gt;=0,+(OTCHET!F590+OTCHET!F591)&lt;=0),+OTCHET!F589,0),0)</f>
        <v>0</v>
      </c>
      <c r="R125" s="1492"/>
      <c r="S125" s="1930" t="s">
        <v>2065</v>
      </c>
      <c r="T125" s="1931"/>
      <c r="U125" s="1932"/>
      <c r="V125" s="1329"/>
      <c r="W125" s="1309"/>
      <c r="X125" s="1309"/>
      <c r="Y125" s="1309"/>
      <c r="Z125" s="1309"/>
    </row>
    <row r="126" spans="1:26" s="1299" customFormat="1" ht="15.75">
      <c r="A126" s="1337"/>
      <c r="B126" s="1846" t="s">
        <v>2149</v>
      </c>
      <c r="C126" s="1399"/>
      <c r="D126" s="1400"/>
      <c r="E126" s="1301"/>
      <c r="F126" s="1562"/>
      <c r="G126" s="1563"/>
      <c r="H126" s="1301"/>
      <c r="I126" s="1562"/>
      <c r="J126" s="1563"/>
      <c r="K126" s="1510"/>
      <c r="L126" s="1563"/>
      <c r="M126" s="1510"/>
      <c r="N126" s="1564">
        <f>+ROUND(+G126+J126+L126,0)</f>
        <v>0</v>
      </c>
      <c r="O126" s="1655"/>
      <c r="P126" s="1562"/>
      <c r="Q126" s="1563"/>
      <c r="R126" s="1492"/>
      <c r="S126" s="1936" t="s">
        <v>2150</v>
      </c>
      <c r="T126" s="1937"/>
      <c r="U126" s="1938"/>
      <c r="V126" s="1329"/>
      <c r="W126" s="1309"/>
      <c r="X126" s="1309"/>
      <c r="Y126" s="1309"/>
      <c r="Z126" s="1309"/>
    </row>
    <row r="127" spans="1:26" s="1299" customFormat="1" ht="16.5" thickBot="1">
      <c r="A127" s="1337"/>
      <c r="B127" s="1659" t="s">
        <v>1590</v>
      </c>
      <c r="C127" s="1388"/>
      <c r="D127" s="1389"/>
      <c r="E127" s="1301"/>
      <c r="F127" s="1552">
        <f>+ROUND(+F122+F123+F124+F126,0)</f>
        <v>0</v>
      </c>
      <c r="G127" s="1551">
        <f>+ROUND(+G122+G123+G124+G126,0)</f>
        <v>-1187156</v>
      </c>
      <c r="H127" s="1301"/>
      <c r="I127" s="1552">
        <f>+ROUND(+I122+I123+I124+I126,0)</f>
        <v>0</v>
      </c>
      <c r="J127" s="1551">
        <f>+ROUND(+J122+J123+J124+J126,0)</f>
        <v>0</v>
      </c>
      <c r="K127" s="1510"/>
      <c r="L127" s="1551">
        <f>+ROUND(+L122+L123+L124+L126,0)</f>
        <v>0</v>
      </c>
      <c r="M127" s="1510"/>
      <c r="N127" s="1553">
        <f>+ROUND(+N122+N123+N124+N126,0)</f>
        <v>-1187156</v>
      </c>
      <c r="O127" s="1655"/>
      <c r="P127" s="1552">
        <f>+ROUND(+P122+P123+P124+P126,0)</f>
        <v>0</v>
      </c>
      <c r="Q127" s="1551">
        <f>+ROUND(+Q122+Q123+Q124+Q126,0)</f>
        <v>-1187156</v>
      </c>
      <c r="R127" s="1492"/>
      <c r="S127" s="1915" t="s">
        <v>1581</v>
      </c>
      <c r="T127" s="1916"/>
      <c r="U127" s="1917"/>
      <c r="V127" s="1385"/>
      <c r="W127" s="1386"/>
      <c r="X127" s="1387"/>
      <c r="Y127" s="1386"/>
      <c r="Z127" s="1386"/>
    </row>
    <row r="128" spans="1:26" s="1299" customFormat="1" ht="15.75">
      <c r="A128" s="1337"/>
      <c r="B128" s="1471" t="s">
        <v>1483</v>
      </c>
      <c r="C128" s="1338"/>
      <c r="D128" s="1339"/>
      <c r="E128" s="1374"/>
      <c r="F128" s="1520"/>
      <c r="G128" s="1519"/>
      <c r="H128" s="1301"/>
      <c r="I128" s="1520"/>
      <c r="J128" s="1519"/>
      <c r="K128" s="1510"/>
      <c r="L128" s="1519"/>
      <c r="M128" s="1510"/>
      <c r="N128" s="1521"/>
      <c r="O128" s="1655"/>
      <c r="P128" s="1520"/>
      <c r="Q128" s="1519"/>
      <c r="R128" s="1492"/>
      <c r="S128" s="1619" t="s">
        <v>1483</v>
      </c>
      <c r="T128" s="1620"/>
      <c r="U128" s="1621"/>
      <c r="V128" s="1329"/>
      <c r="W128" s="1309"/>
      <c r="X128" s="1309"/>
      <c r="Y128" s="1309"/>
      <c r="Z128" s="1309"/>
    </row>
    <row r="129" spans="1:26" s="1299" customFormat="1" ht="15.75">
      <c r="A129" s="1337"/>
      <c r="B129" s="1475" t="s">
        <v>1484</v>
      </c>
      <c r="C129" s="1353"/>
      <c r="D129" s="1354"/>
      <c r="E129" s="1301"/>
      <c r="F129" s="1509">
        <f>+IF($P$2=0,$P129,0)</f>
        <v>0</v>
      </c>
      <c r="G129" s="1537">
        <f>+IF($P$2=0,$Q129,0)</f>
        <v>0</v>
      </c>
      <c r="H129" s="1301"/>
      <c r="I129" s="1509">
        <f>+IF(OR($P$2=98,$P$2=42,$P$2=96,$P$2=97),$P129,0)</f>
        <v>0</v>
      </c>
      <c r="J129" s="1537">
        <f>+IF(OR($P$2=98,$P$2=42,$P$2=96,$P$2=97),$Q129,0)</f>
        <v>0</v>
      </c>
      <c r="K129" s="1510"/>
      <c r="L129" s="1537">
        <f>+IF($P$2=33,$Q129,0)</f>
        <v>0</v>
      </c>
      <c r="M129" s="1510"/>
      <c r="N129" s="1511">
        <f>+ROUND(+G129+J129+L129,0)</f>
        <v>0</v>
      </c>
      <c r="O129" s="1655"/>
      <c r="P129" s="1509">
        <f>+ROUND(+SUM(OTCHET!E570:E575)+SUM(OTCHET!E584:E585)+IF(AND(OTCHET!$F$12="9900",+OTCHET!$E$15=0),0,SUM(OTCHET!E590:E591)),0)</f>
        <v>0</v>
      </c>
      <c r="Q129" s="1537">
        <f>+ROUND(+SUM(OTCHET!F570:F575)+SUM(OTCHET!F584:F585)+IF(AND(OTCHET!$F$12="9900",+OTCHET!$E$15=0),0,SUM(OTCHET!F590:F591)),0)</f>
        <v>0</v>
      </c>
      <c r="R129" s="1492"/>
      <c r="S129" s="1885" t="s">
        <v>1582</v>
      </c>
      <c r="T129" s="1886"/>
      <c r="U129" s="1887"/>
      <c r="V129" s="1329"/>
      <c r="W129" s="1309"/>
      <c r="X129" s="1309"/>
      <c r="Y129" s="1309"/>
      <c r="Z129" s="1309"/>
    </row>
    <row r="130" spans="1:26" s="1299" customFormat="1" ht="15.75">
      <c r="A130" s="1337"/>
      <c r="B130" s="1843" t="s">
        <v>2174</v>
      </c>
      <c r="C130" s="1344"/>
      <c r="D130" s="1345"/>
      <c r="E130" s="1301"/>
      <c r="F130" s="1546">
        <f>+IF($P$2=0,$P130,0)</f>
        <v>0</v>
      </c>
      <c r="G130" s="1545">
        <f>+IF($P$2=0,$Q130,0)</f>
        <v>0</v>
      </c>
      <c r="H130" s="1301"/>
      <c r="I130" s="1546">
        <f>+IF(OR($P$2=98,$P$2=42,$P$2=96,$P$2=97),$P130,0)</f>
        <v>0</v>
      </c>
      <c r="J130" s="1545">
        <f>+IF(OR($P$2=98,$P$2=42,$P$2=96,$P$2=97),$Q130,0)</f>
        <v>0</v>
      </c>
      <c r="K130" s="1510"/>
      <c r="L130" s="1545">
        <f>+IF($P$2=33,$Q130,0)</f>
        <v>0</v>
      </c>
      <c r="M130" s="1510"/>
      <c r="N130" s="1513">
        <f>+ROUND(+G130+J130+L130,0)</f>
        <v>0</v>
      </c>
      <c r="O130" s="1655"/>
      <c r="P130" s="1546">
        <f>+ROUND(OTCHET!E583+OTCHET!E588,0)</f>
        <v>0</v>
      </c>
      <c r="Q130" s="1545">
        <f>+ROUND(OTCHET!F583+OTCHET!F588,0)</f>
        <v>0</v>
      </c>
      <c r="R130" s="1492"/>
      <c r="S130" s="1891" t="s">
        <v>1583</v>
      </c>
      <c r="T130" s="1892"/>
      <c r="U130" s="1893"/>
      <c r="V130" s="1329"/>
      <c r="W130" s="1309"/>
      <c r="X130" s="1309"/>
      <c r="Y130" s="1309"/>
      <c r="Z130" s="1309"/>
    </row>
    <row r="131" spans="1:26" s="1299" customFormat="1" ht="15.75">
      <c r="A131" s="1337"/>
      <c r="B131" s="1490" t="s">
        <v>1485</v>
      </c>
      <c r="C131" s="1401"/>
      <c r="D131" s="1402"/>
      <c r="E131" s="1301"/>
      <c r="F131" s="1546">
        <f>+IF($P$2=0,$P131,0)</f>
        <v>0</v>
      </c>
      <c r="G131" s="1545">
        <f>+IF($P$2=0,$Q131,0)</f>
        <v>1881</v>
      </c>
      <c r="H131" s="1301"/>
      <c r="I131" s="1546">
        <f>+IF(OR($P$2=98,$P$2=42,$P$2=96,$P$2=97),$P131,0)</f>
        <v>0</v>
      </c>
      <c r="J131" s="1545">
        <f>+IF(OR($P$2=98,$P$2=42,$P$2=96,$P$2=97),$Q131,0)</f>
        <v>0</v>
      </c>
      <c r="K131" s="1510"/>
      <c r="L131" s="1545">
        <f>+IF($P$2=33,$Q131,0)</f>
        <v>0</v>
      </c>
      <c r="M131" s="1510"/>
      <c r="N131" s="1513">
        <f>+ROUND(+G131+J131+L131,0)</f>
        <v>1881</v>
      </c>
      <c r="O131" s="1655"/>
      <c r="P131" s="1546">
        <f>+ROUND(-SUM(OTCHET!E576:E581)-SUM(OTCHET!E586:E587)-IF(AND(OTCHET!$F$12="9900",+OTCHET!$E$15=0),0,SUM(OTCHET!E592:E593)),0)</f>
        <v>0</v>
      </c>
      <c r="Q131" s="1545">
        <f>+ROUND(-SUM(OTCHET!F576:F581)-SUM(OTCHET!F586:F587)-IF(AND(OTCHET!$F$12="9900",+OTCHET!$E$15=0),0,SUM(OTCHET!F592:F593)),0)</f>
        <v>1881</v>
      </c>
      <c r="R131" s="1492"/>
      <c r="S131" s="1927" t="s">
        <v>1584</v>
      </c>
      <c r="T131" s="1928"/>
      <c r="U131" s="1929"/>
      <c r="V131" s="1329"/>
      <c r="W131" s="1309"/>
      <c r="X131" s="1309"/>
      <c r="Y131" s="1309"/>
      <c r="Z131" s="1309"/>
    </row>
    <row r="132" spans="1:26" s="1299" customFormat="1" ht="16.5" thickBot="1">
      <c r="A132" s="1337"/>
      <c r="B132" s="1491" t="s">
        <v>1486</v>
      </c>
      <c r="C132" s="1403"/>
      <c r="D132" s="1404"/>
      <c r="E132" s="1301"/>
      <c r="F132" s="1565">
        <f>+ROUND(+F131-F129-F130,0)</f>
        <v>0</v>
      </c>
      <c r="G132" s="1566">
        <f>+ROUND(+G131-G129-G130,0)</f>
        <v>1881</v>
      </c>
      <c r="H132" s="1301"/>
      <c r="I132" s="1565">
        <f>+ROUND(+I131-I129-I130,0)</f>
        <v>0</v>
      </c>
      <c r="J132" s="1566">
        <f>+ROUND(+J131-J129-J130,0)</f>
        <v>0</v>
      </c>
      <c r="K132" s="1510"/>
      <c r="L132" s="1566">
        <f>+ROUND(+L131-L129-L130,0)</f>
        <v>0</v>
      </c>
      <c r="M132" s="1510"/>
      <c r="N132" s="1658">
        <f>+ROUND(+N131-N129-N130,0)</f>
        <v>1881</v>
      </c>
      <c r="O132" s="1655"/>
      <c r="P132" s="1565">
        <f>+ROUND(+P131-P129-P130,0)</f>
        <v>0</v>
      </c>
      <c r="Q132" s="1566">
        <f>+ROUND(+Q131-Q129-Q130,0)</f>
        <v>1881</v>
      </c>
      <c r="R132" s="1492"/>
      <c r="S132" s="1939" t="s">
        <v>1585</v>
      </c>
      <c r="T132" s="1940"/>
      <c r="U132" s="1941"/>
      <c r="V132" s="1385"/>
      <c r="W132" s="1386"/>
      <c r="X132" s="1387"/>
      <c r="Y132" s="1386"/>
      <c r="Z132" s="1386"/>
    </row>
    <row r="133" spans="1:26" s="1299" customFormat="1" ht="16.5" customHeight="1" thickTop="1">
      <c r="A133" s="1293"/>
      <c r="B133" s="1933">
        <f>+IF(+SUM(F133:N133)=0,0,"Контрола: дефицит/излишък = финансиране с обратен знак (Г. + Д. = 0)")</f>
        <v>0</v>
      </c>
      <c r="C133" s="1933"/>
      <c r="D133" s="1933"/>
      <c r="E133" s="1301"/>
      <c r="F133" s="1405">
        <f>+ROUND(F83,0)+ROUND(F84,0)</f>
        <v>0</v>
      </c>
      <c r="G133" s="1405">
        <f>+ROUND(G83,0)+ROUND(G84,0)</f>
        <v>0</v>
      </c>
      <c r="H133" s="1301"/>
      <c r="I133" s="1405">
        <f>+ROUND(I83,0)+ROUND(I84,0)</f>
        <v>0</v>
      </c>
      <c r="J133" s="1405">
        <f>+ROUND(J83,0)+ROUND(J84,0)</f>
        <v>0</v>
      </c>
      <c r="K133" s="1301"/>
      <c r="L133" s="1405">
        <f>+ROUND(L83,0)+ROUND(L84,0)</f>
        <v>0</v>
      </c>
      <c r="M133" s="1301"/>
      <c r="N133" s="1406">
        <f>+ROUND(N83,0)+ROUND(N84,0)</f>
        <v>0</v>
      </c>
      <c r="O133" s="1407"/>
      <c r="P133" s="1462">
        <f>+ROUND(P83,0)+ROUND(P84,0)</f>
        <v>0</v>
      </c>
      <c r="Q133" s="1462">
        <f>+ROUND(Q83,0)+ROUND(Q84,0)</f>
        <v>0</v>
      </c>
      <c r="R133" s="1492"/>
      <c r="S133" s="1567"/>
      <c r="T133" s="1567"/>
      <c r="U133" s="1567"/>
      <c r="V133" s="1385"/>
      <c r="W133" s="1386"/>
      <c r="X133" s="1387"/>
      <c r="Y133" s="1386"/>
      <c r="Z133" s="1386"/>
    </row>
    <row r="134" spans="1:26" s="1299" customFormat="1" ht="17.25" hidden="1" customHeight="1">
      <c r="A134" s="1293"/>
      <c r="B134" s="1408" t="s">
        <v>1487</v>
      </c>
      <c r="C134" s="1649">
        <f>+OTCHET!B608</f>
        <v>46212</v>
      </c>
      <c r="D134" s="1341" t="s">
        <v>1488</v>
      </c>
      <c r="E134" s="1301"/>
      <c r="F134" s="1934"/>
      <c r="G134" s="1934"/>
      <c r="H134" s="1301"/>
      <c r="I134" s="1409" t="s">
        <v>1489</v>
      </c>
      <c r="J134" s="1410"/>
      <c r="K134" s="1301"/>
      <c r="L134" s="1934"/>
      <c r="M134" s="1934"/>
      <c r="N134" s="1934"/>
      <c r="O134" s="1407"/>
      <c r="P134" s="1935"/>
      <c r="Q134" s="1935"/>
      <c r="R134" s="1458"/>
      <c r="S134" s="1568"/>
      <c r="T134" s="1568"/>
      <c r="U134" s="1568"/>
      <c r="V134" s="1411"/>
      <c r="W134" s="1386"/>
      <c r="X134" s="1387"/>
      <c r="Y134" s="1386"/>
      <c r="Z134" s="1386"/>
    </row>
    <row r="135" spans="1:26" s="1299" customFormat="1" ht="21" hidden="1" customHeight="1">
      <c r="A135" s="1293"/>
      <c r="B135" s="1408"/>
      <c r="C135" s="1341"/>
      <c r="D135" s="1341"/>
      <c r="E135" s="1301"/>
      <c r="F135" s="1412"/>
      <c r="G135" s="1412"/>
      <c r="H135" s="1301"/>
      <c r="I135" s="1409"/>
      <c r="J135" s="1410"/>
      <c r="K135" s="1301"/>
      <c r="L135" s="1412"/>
      <c r="M135" s="1412"/>
      <c r="N135" s="1412"/>
      <c r="O135" s="1407"/>
      <c r="P135" s="1463"/>
      <c r="Q135" s="1463"/>
      <c r="R135" s="1458"/>
      <c r="S135" s="1568"/>
      <c r="T135" s="1568"/>
      <c r="U135" s="1568"/>
      <c r="V135" s="1411"/>
      <c r="W135" s="1386"/>
      <c r="X135" s="1387"/>
      <c r="Y135" s="1386"/>
      <c r="Z135" s="1386"/>
    </row>
    <row r="136" spans="1:26" s="1299" customFormat="1" ht="23.25" customHeight="1" thickBot="1">
      <c r="A136" s="1411"/>
      <c r="B136" s="1411"/>
      <c r="C136" s="1411"/>
      <c r="D136" s="1411"/>
      <c r="E136" s="1413"/>
      <c r="F136" s="1413"/>
      <c r="G136" s="1413"/>
      <c r="H136" s="1413"/>
      <c r="I136" s="1413"/>
      <c r="J136" s="1413"/>
      <c r="K136" s="1413"/>
      <c r="L136" s="1413"/>
      <c r="M136" s="1413"/>
      <c r="N136" s="1413"/>
      <c r="O136" s="1411"/>
      <c r="P136" s="1464"/>
      <c r="Q136" s="1464"/>
      <c r="R136" s="1568"/>
      <c r="S136" s="1568"/>
      <c r="T136" s="1568"/>
      <c r="U136" s="1568"/>
      <c r="V136" s="1568"/>
      <c r="X136" s="1300"/>
    </row>
    <row r="137" spans="1:26" s="1299" customFormat="1" ht="15.75" customHeight="1">
      <c r="A137" s="1411"/>
      <c r="B137" s="1414" t="s">
        <v>1490</v>
      </c>
      <c r="C137" s="1415"/>
      <c r="D137" s="1416"/>
      <c r="E137" s="1413"/>
      <c r="F137" s="1569" t="str">
        <f>+IF(+ROUND(F140,2)=0,"O K","НЕРАВНЕНИЕ!")</f>
        <v>O K</v>
      </c>
      <c r="G137" s="1570" t="str">
        <f>+IF(+ROUND(G140,2)=0,"O K","НЕРАВНЕНИЕ!")</f>
        <v>O K</v>
      </c>
      <c r="H137" s="1417"/>
      <c r="I137" s="1418" t="str">
        <f>+IF(+ROUND(I140,2)=0,"O K","НЕРАВНЕНИЕ!")</f>
        <v>O K</v>
      </c>
      <c r="J137" s="1419" t="str">
        <f>+IF(+ROUND(J140,2)=0,"O K","НЕРАВНЕНИЕ!")</f>
        <v>O K</v>
      </c>
      <c r="K137" s="1420"/>
      <c r="L137" s="1421" t="str">
        <f>+IF(+ROUND(L140,2)=0,"O K","НЕРАВНЕНИЕ!")</f>
        <v>O K</v>
      </c>
      <c r="M137" s="1422"/>
      <c r="N137" s="1423" t="str">
        <f>+IF(+ROUND(N140,2)=0,"O K","НЕРАВНЕНИЕ!")</f>
        <v>O K</v>
      </c>
      <c r="O137" s="1411"/>
      <c r="P137" s="1571" t="str">
        <f>+IF(+ROUND(P140,2)=0,"O K","НЕРАВНЕНИЕ!")</f>
        <v>O K</v>
      </c>
      <c r="Q137" s="1572" t="str">
        <f>+IF(+ROUND(Q140,2)=0,"O K","НЕРАВНЕНИЕ!")</f>
        <v>O K</v>
      </c>
      <c r="R137" s="1453"/>
      <c r="S137" s="1573"/>
      <c r="T137" s="1573"/>
      <c r="U137" s="1573"/>
      <c r="V137" s="1411"/>
      <c r="X137" s="1300"/>
    </row>
    <row r="138" spans="1:26" s="1299" customFormat="1" ht="15.75" customHeight="1" thickBot="1">
      <c r="A138" s="1411"/>
      <c r="B138" s="1424" t="s">
        <v>1491</v>
      </c>
      <c r="C138" s="1425"/>
      <c r="D138" s="1426"/>
      <c r="E138" s="1413"/>
      <c r="F138" s="1574" t="str">
        <f>+IF(+ROUND(F141,0)=0,"O K","НЕРАВНЕНИЕ!")</f>
        <v>O K</v>
      </c>
      <c r="G138" s="1575" t="str">
        <f>+IF(+ROUND(G141,0)=0,"O K","НЕРАВНЕНИЕ!")</f>
        <v>O K</v>
      </c>
      <c r="H138" s="1417"/>
      <c r="I138" s="1427" t="str">
        <f>+IF(+ROUND(I141,0)=0,"O K","НЕРАВНЕНИЕ!")</f>
        <v>O K</v>
      </c>
      <c r="J138" s="1428" t="str">
        <f>+IF(+ROUND(J141,0)=0,"O K","НЕРАВНЕНИЕ!")</f>
        <v>O K</v>
      </c>
      <c r="K138" s="1420"/>
      <c r="L138" s="1429" t="str">
        <f>+IF(+ROUND(L141,0)=0,"O K","НЕРАВНЕНИЕ!")</f>
        <v>O K</v>
      </c>
      <c r="M138" s="1422"/>
      <c r="N138" s="1430" t="str">
        <f>+IF(+ROUND(N141,0)=0,"O K","НЕРАВНЕНИЕ!")</f>
        <v>O K</v>
      </c>
      <c r="O138" s="1411"/>
      <c r="P138" s="1576" t="str">
        <f>+IF(+ROUND(P141,0)=0,"O K","НЕРАВНЕНИЕ!")</f>
        <v>O K</v>
      </c>
      <c r="Q138" s="1577" t="str">
        <f>+IF(+ROUND(Q141,0)=0,"O K","НЕРАВНЕНИЕ!")</f>
        <v>O K</v>
      </c>
      <c r="R138" s="1453"/>
      <c r="S138" s="1573"/>
      <c r="T138" s="1573"/>
      <c r="U138" s="1573"/>
      <c r="V138" s="1411"/>
      <c r="X138" s="1300"/>
    </row>
    <row r="139" spans="1:26" s="1299" customFormat="1" ht="13.5" thickBot="1">
      <c r="A139" s="1411"/>
      <c r="B139" s="1411"/>
      <c r="C139" s="1411"/>
      <c r="D139" s="1411"/>
      <c r="E139" s="1413"/>
      <c r="F139" s="1422"/>
      <c r="G139" s="1422"/>
      <c r="H139" s="1422"/>
      <c r="I139" s="1431"/>
      <c r="J139" s="1422"/>
      <c r="K139" s="1422"/>
      <c r="L139" s="1431"/>
      <c r="M139" s="1422"/>
      <c r="N139" s="1422"/>
      <c r="O139" s="1411"/>
      <c r="P139" s="1464"/>
      <c r="Q139" s="1464"/>
      <c r="R139" s="1453"/>
      <c r="S139" s="1568"/>
      <c r="T139" s="1568"/>
      <c r="U139" s="1568"/>
      <c r="V139" s="1411"/>
      <c r="X139" s="1300"/>
    </row>
    <row r="140" spans="1:26" s="1299" customFormat="1" ht="15.75">
      <c r="A140" s="1411"/>
      <c r="B140" s="1844" t="s">
        <v>2175</v>
      </c>
      <c r="C140" s="1415"/>
      <c r="D140" s="1416"/>
      <c r="E140" s="1413"/>
      <c r="F140" s="1432">
        <f>+ROUND(F83,0)+ROUND(F84,0)</f>
        <v>0</v>
      </c>
      <c r="G140" s="1433">
        <f>+ROUND(G83,0)+ROUND(G84,0)</f>
        <v>0</v>
      </c>
      <c r="H140" s="1417"/>
      <c r="I140" s="1434">
        <f>+ROUND(I83,0)+ROUND(I84,0)</f>
        <v>0</v>
      </c>
      <c r="J140" s="1435">
        <f>+ROUND(J83,0)+ROUND(J84,0)</f>
        <v>0</v>
      </c>
      <c r="K140" s="1420"/>
      <c r="L140" s="1436">
        <f>+ROUND(L83,0)+ROUND(L84,0)</f>
        <v>0</v>
      </c>
      <c r="M140" s="1422"/>
      <c r="N140" s="1437">
        <f>+ROUND(N83,0)+ROUND(N84,0)</f>
        <v>0</v>
      </c>
      <c r="O140" s="1411"/>
      <c r="P140" s="1578">
        <f>+ROUND(P83,0)+ROUND(P84,0)</f>
        <v>0</v>
      </c>
      <c r="Q140" s="1579">
        <f>+ROUND(Q83,0)+ROUND(Q84,0)</f>
        <v>0</v>
      </c>
      <c r="R140" s="1453"/>
      <c r="S140" s="1568"/>
      <c r="T140" s="1568"/>
      <c r="U140" s="1568"/>
      <c r="V140" s="1411"/>
      <c r="X140" s="1300"/>
    </row>
    <row r="141" spans="1:26" s="1299" customFormat="1" ht="16.5" thickBot="1">
      <c r="A141" s="1411"/>
      <c r="B141" s="1845" t="s">
        <v>2176</v>
      </c>
      <c r="C141" s="1425"/>
      <c r="D141" s="1426"/>
      <c r="E141" s="1413"/>
      <c r="F141" s="1438">
        <f>SUM(+ROUND(F83,0)+ROUND(F101,0)+ROUND(F120,0)+ROUND(F127,0)+ROUND(F129,0)+ROUND(F130,0))-ROUND(F131,0)</f>
        <v>0</v>
      </c>
      <c r="G141" s="1439">
        <f>SUM(+ROUND(G83,0)+ROUND(G101,0)+ROUND(G120,0)+ROUND(G127,0)+ROUND(G129,0)+ROUND(G130,0))-ROUND(G131,0)</f>
        <v>0</v>
      </c>
      <c r="H141" s="1417"/>
      <c r="I141" s="1440">
        <f>SUM(+ROUND(I83,0)+ROUND(I101,0)+ROUND(I120,0)+ROUND(I127,0)+ROUND(I129,0)+ROUND(I130,0))-ROUND(I131,0)</f>
        <v>0</v>
      </c>
      <c r="J141" s="1441">
        <f>SUM(+ROUND(J83,0)+ROUND(J101,0)+ROUND(J120,0)+ROUND(J127,0)+ROUND(J129,0)+ROUND(J130,0))-ROUND(J131,0)</f>
        <v>0</v>
      </c>
      <c r="K141" s="1420"/>
      <c r="L141" s="1442">
        <f>SUM(+ROUND(L83,0)+ROUND(L101,0)+ROUND(L120,0)+ROUND(L127,0)+ROUND(L129,0)+ROUND(L130,0))-ROUND(L131,0)</f>
        <v>0</v>
      </c>
      <c r="M141" s="1422"/>
      <c r="N141" s="1443">
        <f>SUM(+ROUND(N83,0)+ROUND(N101,0)+ROUND(N120,0)+ROUND(N127,0)+ROUND(N129,0)+ROUND(N130,0))-ROUND(N131,0)</f>
        <v>0</v>
      </c>
      <c r="O141" s="1411"/>
      <c r="P141" s="1580">
        <f>SUM(+ROUND(P83,0)+ROUND(P101,0)+ROUND(P120,0)+ROUND(P127,0)+ROUND(P129,0)+ROUND(P130,0))-ROUND(P131,0)</f>
        <v>0</v>
      </c>
      <c r="Q141" s="1581">
        <f>SUM(+ROUND(Q83,0)+ROUND(Q101,0)+ROUND(Q120,0)+ROUND(Q127,0)+ROUND(Q129,0)+ROUND(Q130,0))-ROUND(Q131,0)</f>
        <v>0</v>
      </c>
      <c r="R141" s="1453"/>
      <c r="S141" s="1568"/>
      <c r="T141" s="1568"/>
      <c r="U141" s="1568"/>
      <c r="V141" s="1411"/>
      <c r="X141" s="1300"/>
    </row>
    <row r="142" spans="1:26" s="1299" customFormat="1" ht="12.75">
      <c r="A142" s="1411"/>
      <c r="B142" s="1411"/>
      <c r="C142" s="1411"/>
      <c r="D142" s="1411"/>
      <c r="E142" s="1411"/>
      <c r="F142" s="1413"/>
      <c r="G142" s="1413"/>
      <c r="H142" s="1413"/>
      <c r="I142" s="1413"/>
      <c r="J142" s="1413"/>
      <c r="K142" s="1413"/>
      <c r="L142" s="1413"/>
      <c r="M142" s="1413"/>
      <c r="N142" s="1413"/>
      <c r="O142" s="1411"/>
      <c r="P142" s="1464"/>
      <c r="Q142" s="1464"/>
      <c r="R142" s="1453"/>
      <c r="S142" s="1568"/>
      <c r="T142" s="1568"/>
      <c r="U142" s="1568"/>
      <c r="V142" s="1411"/>
      <c r="X142" s="1300"/>
    </row>
    <row r="143" spans="1:26" s="1299" customFormat="1" ht="12.75">
      <c r="A143" s="1411"/>
      <c r="B143" s="1411"/>
      <c r="C143" s="1411"/>
      <c r="D143" s="1411"/>
      <c r="E143" s="1413"/>
      <c r="F143" s="1413"/>
      <c r="G143" s="1413"/>
      <c r="H143" s="1413"/>
      <c r="I143" s="1413"/>
      <c r="J143" s="1413"/>
      <c r="K143" s="1413"/>
      <c r="L143" s="1413"/>
      <c r="M143" s="1413"/>
      <c r="N143" s="1413"/>
      <c r="O143" s="1411"/>
      <c r="P143" s="1464"/>
      <c r="Q143" s="1464"/>
      <c r="R143" s="1453"/>
      <c r="S143" s="1568"/>
      <c r="T143" s="1568"/>
      <c r="U143" s="1568"/>
      <c r="V143" s="1411"/>
      <c r="X143" s="1300"/>
    </row>
    <row r="144" spans="1:26" s="1299" customFormat="1" ht="12.75">
      <c r="A144" s="1411"/>
      <c r="B144" s="1411"/>
      <c r="C144" s="1411"/>
      <c r="D144" s="1411"/>
      <c r="E144" s="1413"/>
      <c r="F144" s="1413"/>
      <c r="G144" s="1413"/>
      <c r="H144" s="1413"/>
      <c r="I144" s="1413"/>
      <c r="J144" s="1413"/>
      <c r="K144" s="1413"/>
      <c r="L144" s="1413"/>
      <c r="M144" s="1413"/>
      <c r="N144" s="1413"/>
      <c r="O144" s="1411"/>
      <c r="P144" s="1464"/>
      <c r="Q144" s="1464"/>
      <c r="R144" s="1453"/>
      <c r="S144" s="1568"/>
      <c r="T144" s="1568"/>
      <c r="U144" s="1568"/>
      <c r="V144" s="1411"/>
      <c r="X144" s="1300"/>
    </row>
    <row r="145" spans="1:24" s="1299" customFormat="1" ht="12.75">
      <c r="A145" s="1411"/>
      <c r="B145" s="1411"/>
      <c r="C145" s="1411"/>
      <c r="D145" s="1411"/>
      <c r="E145" s="1413"/>
      <c r="F145" s="1413"/>
      <c r="G145" s="1413"/>
      <c r="H145" s="1413"/>
      <c r="I145" s="1413"/>
      <c r="J145" s="1413"/>
      <c r="K145" s="1413"/>
      <c r="L145" s="1413"/>
      <c r="M145" s="1413"/>
      <c r="N145" s="1413"/>
      <c r="O145" s="1411"/>
      <c r="P145" s="1464"/>
      <c r="Q145" s="1464"/>
      <c r="R145" s="1453"/>
      <c r="S145" s="1568"/>
      <c r="T145" s="1568"/>
      <c r="U145" s="1568"/>
      <c r="V145" s="1411"/>
      <c r="X145" s="1300"/>
    </row>
    <row r="146" spans="1:24" s="1299" customFormat="1" ht="12.75">
      <c r="A146" s="1411"/>
      <c r="B146" s="1411"/>
      <c r="C146" s="1411"/>
      <c r="D146" s="1411"/>
      <c r="E146" s="1413"/>
      <c r="F146" s="1413"/>
      <c r="G146" s="1413"/>
      <c r="H146" s="1413"/>
      <c r="I146" s="1413"/>
      <c r="J146" s="1413"/>
      <c r="K146" s="1413"/>
      <c r="L146" s="1413"/>
      <c r="M146" s="1413"/>
      <c r="N146" s="1413"/>
      <c r="O146" s="1411"/>
      <c r="P146" s="1464"/>
      <c r="Q146" s="1464"/>
      <c r="R146" s="1453"/>
      <c r="S146" s="1568"/>
      <c r="T146" s="1568"/>
      <c r="U146" s="1568"/>
      <c r="V146" s="1411"/>
      <c r="X146" s="1300"/>
    </row>
    <row r="147" spans="1:24" s="1299" customFormat="1" ht="12.75">
      <c r="A147" s="1411"/>
      <c r="B147" s="1411"/>
      <c r="C147" s="1411"/>
      <c r="D147" s="1411"/>
      <c r="E147" s="1413"/>
      <c r="F147" s="1413"/>
      <c r="G147" s="1413"/>
      <c r="H147" s="1413"/>
      <c r="I147" s="1413"/>
      <c r="J147" s="1413"/>
      <c r="K147" s="1413"/>
      <c r="L147" s="1413"/>
      <c r="M147" s="1413"/>
      <c r="N147" s="1413"/>
      <c r="O147" s="1411"/>
      <c r="P147" s="1464"/>
      <c r="Q147" s="1464"/>
      <c r="R147" s="1453"/>
      <c r="S147" s="1568"/>
      <c r="T147" s="1568"/>
      <c r="U147" s="1568"/>
      <c r="V147" s="1411"/>
      <c r="X147" s="1300"/>
    </row>
    <row r="148" spans="1:24" s="1299" customFormat="1" ht="12.75">
      <c r="A148" s="1411"/>
      <c r="B148" s="1411"/>
      <c r="C148" s="1411"/>
      <c r="D148" s="1411"/>
      <c r="E148" s="1413"/>
      <c r="F148" s="1413"/>
      <c r="G148" s="1413"/>
      <c r="H148" s="1413"/>
      <c r="I148" s="1413"/>
      <c r="J148" s="1413"/>
      <c r="K148" s="1413"/>
      <c r="L148" s="1413"/>
      <c r="M148" s="1413"/>
      <c r="N148" s="1413"/>
      <c r="O148" s="1411"/>
      <c r="P148" s="1464"/>
      <c r="Q148" s="1464"/>
      <c r="R148" s="1453"/>
      <c r="S148" s="1568"/>
      <c r="T148" s="1568"/>
      <c r="U148" s="1568"/>
      <c r="V148" s="1411"/>
      <c r="X148" s="1300"/>
    </row>
    <row r="149" spans="1:24" s="1299" customFormat="1" ht="12.75">
      <c r="A149" s="1411"/>
      <c r="B149" s="1411"/>
      <c r="C149" s="1411"/>
      <c r="D149" s="1411"/>
      <c r="E149" s="1413"/>
      <c r="F149" s="1413"/>
      <c r="G149" s="1413"/>
      <c r="H149" s="1413"/>
      <c r="I149" s="1413"/>
      <c r="J149" s="1413"/>
      <c r="K149" s="1413"/>
      <c r="L149" s="1413"/>
      <c r="M149" s="1413"/>
      <c r="N149" s="1413"/>
      <c r="O149" s="1411"/>
      <c r="P149" s="1464"/>
      <c r="Q149" s="1464"/>
      <c r="R149" s="1453"/>
      <c r="S149" s="1568"/>
      <c r="T149" s="1568"/>
      <c r="U149" s="1568"/>
      <c r="V149" s="1411"/>
      <c r="X149" s="1300"/>
    </row>
    <row r="150" spans="1:24" s="1299" customFormat="1" ht="12.75">
      <c r="A150" s="1411"/>
      <c r="B150" s="1411"/>
      <c r="C150" s="1411"/>
      <c r="D150" s="1411"/>
      <c r="E150" s="1413"/>
      <c r="F150" s="1413"/>
      <c r="G150" s="1413"/>
      <c r="H150" s="1413"/>
      <c r="I150" s="1413"/>
      <c r="J150" s="1413"/>
      <c r="K150" s="1413"/>
      <c r="L150" s="1413"/>
      <c r="M150" s="1413"/>
      <c r="N150" s="1413"/>
      <c r="O150" s="1411"/>
      <c r="P150" s="1464"/>
      <c r="Q150" s="1464"/>
      <c r="R150" s="1453"/>
      <c r="S150" s="1568"/>
      <c r="T150" s="1568"/>
      <c r="U150" s="1568"/>
      <c r="V150" s="1411"/>
      <c r="X150" s="1300"/>
    </row>
    <row r="151" spans="1:24" s="1299" customFormat="1" ht="12.75">
      <c r="A151" s="1411"/>
      <c r="B151" s="1411"/>
      <c r="C151" s="1411"/>
      <c r="D151" s="1411"/>
      <c r="E151" s="1413"/>
      <c r="F151" s="1413"/>
      <c r="G151" s="1413"/>
      <c r="H151" s="1413"/>
      <c r="I151" s="1413"/>
      <c r="J151" s="1413"/>
      <c r="K151" s="1413"/>
      <c r="L151" s="1413"/>
      <c r="M151" s="1413"/>
      <c r="N151" s="1413"/>
      <c r="O151" s="1411"/>
      <c r="P151" s="1464"/>
      <c r="Q151" s="1464"/>
      <c r="R151" s="1453"/>
      <c r="S151" s="1568"/>
      <c r="T151" s="1568"/>
      <c r="U151" s="1568"/>
      <c r="V151" s="1411"/>
      <c r="X151" s="1300"/>
    </row>
    <row r="152" spans="1:24" s="1299" customFormat="1" ht="12.75">
      <c r="A152" s="1411"/>
      <c r="B152" s="1411"/>
      <c r="C152" s="1411"/>
      <c r="D152" s="1411"/>
      <c r="E152" s="1413"/>
      <c r="F152" s="1413"/>
      <c r="G152" s="1413"/>
      <c r="H152" s="1413"/>
      <c r="I152" s="1413"/>
      <c r="J152" s="1413"/>
      <c r="K152" s="1413"/>
      <c r="L152" s="1413"/>
      <c r="M152" s="1413"/>
      <c r="N152" s="1413"/>
      <c r="O152" s="1411"/>
      <c r="P152" s="1464"/>
      <c r="Q152" s="1464"/>
      <c r="R152" s="1453"/>
      <c r="S152" s="1568"/>
      <c r="T152" s="1568"/>
      <c r="U152" s="1568"/>
      <c r="V152" s="1411"/>
      <c r="X152" s="1300"/>
    </row>
    <row r="153" spans="1:24" s="1299" customFormat="1" ht="12.75">
      <c r="A153" s="1411"/>
      <c r="B153" s="1411"/>
      <c r="C153" s="1411"/>
      <c r="D153" s="1411"/>
      <c r="E153" s="1413"/>
      <c r="F153" s="1413"/>
      <c r="G153" s="1413"/>
      <c r="H153" s="1413"/>
      <c r="I153" s="1413"/>
      <c r="J153" s="1413"/>
      <c r="K153" s="1413"/>
      <c r="L153" s="1413"/>
      <c r="M153" s="1413"/>
      <c r="N153" s="1413"/>
      <c r="O153" s="1411"/>
      <c r="P153" s="1464"/>
      <c r="Q153" s="1464"/>
      <c r="R153" s="1453"/>
      <c r="S153" s="1568"/>
      <c r="T153" s="1568"/>
      <c r="U153" s="1568"/>
      <c r="V153" s="1411"/>
      <c r="X153" s="1300"/>
    </row>
    <row r="154" spans="1:24" s="1299" customFormat="1" ht="12.75">
      <c r="A154" s="1411"/>
      <c r="B154" s="1411"/>
      <c r="C154" s="1411"/>
      <c r="D154" s="1411"/>
      <c r="E154" s="1413"/>
      <c r="F154" s="1413"/>
      <c r="G154" s="1413"/>
      <c r="H154" s="1413"/>
      <c r="I154" s="1413"/>
      <c r="J154" s="1413"/>
      <c r="K154" s="1413"/>
      <c r="L154" s="1413"/>
      <c r="M154" s="1413"/>
      <c r="N154" s="1413"/>
      <c r="O154" s="1411"/>
      <c r="P154" s="1464"/>
      <c r="Q154" s="1464"/>
      <c r="R154" s="1453"/>
      <c r="S154" s="1568"/>
      <c r="T154" s="1568"/>
      <c r="U154" s="1568"/>
      <c r="V154" s="1411"/>
      <c r="X154" s="1300"/>
    </row>
    <row r="155" spans="1:24" s="1299" customFormat="1" ht="12.75">
      <c r="A155" s="1411"/>
      <c r="B155" s="1411"/>
      <c r="C155" s="1411"/>
      <c r="D155" s="1411"/>
      <c r="E155" s="1413"/>
      <c r="F155" s="1413"/>
      <c r="G155" s="1413"/>
      <c r="H155" s="1413"/>
      <c r="I155" s="1413"/>
      <c r="J155" s="1413"/>
      <c r="K155" s="1413"/>
      <c r="L155" s="1413"/>
      <c r="M155" s="1413"/>
      <c r="N155" s="1413"/>
      <c r="O155" s="1411"/>
      <c r="P155" s="1464"/>
      <c r="Q155" s="1464"/>
      <c r="R155" s="1453"/>
      <c r="S155" s="1568"/>
      <c r="T155" s="1568"/>
      <c r="U155" s="1568"/>
      <c r="V155" s="1411"/>
      <c r="X155" s="1300"/>
    </row>
    <row r="156" spans="1:24" s="1299" customFormat="1" ht="12.75">
      <c r="A156" s="1411"/>
      <c r="B156" s="1411"/>
      <c r="C156" s="1411"/>
      <c r="D156" s="1411"/>
      <c r="E156" s="1413"/>
      <c r="F156" s="1413"/>
      <c r="G156" s="1413"/>
      <c r="H156" s="1413"/>
      <c r="I156" s="1413"/>
      <c r="J156" s="1413"/>
      <c r="K156" s="1413"/>
      <c r="L156" s="1413"/>
      <c r="M156" s="1413"/>
      <c r="N156" s="1413"/>
      <c r="O156" s="1411"/>
      <c r="P156" s="1464"/>
      <c r="Q156" s="1464"/>
      <c r="R156" s="1453"/>
      <c r="S156" s="1568"/>
      <c r="T156" s="1568"/>
      <c r="U156" s="1568"/>
      <c r="V156" s="1411"/>
      <c r="X156" s="1300"/>
    </row>
    <row r="157" spans="1:24" s="1299" customFormat="1" ht="12.75">
      <c r="A157" s="1411"/>
      <c r="B157" s="1411"/>
      <c r="C157" s="1411"/>
      <c r="D157" s="1411"/>
      <c r="E157" s="1413"/>
      <c r="F157" s="1413"/>
      <c r="G157" s="1413"/>
      <c r="H157" s="1413"/>
      <c r="I157" s="1413"/>
      <c r="J157" s="1413"/>
      <c r="K157" s="1413"/>
      <c r="L157" s="1413"/>
      <c r="M157" s="1413"/>
      <c r="N157" s="1413"/>
      <c r="O157" s="1411"/>
      <c r="P157" s="1464"/>
      <c r="Q157" s="1464"/>
      <c r="R157" s="1453"/>
      <c r="S157" s="1568"/>
      <c r="T157" s="1568"/>
      <c r="U157" s="1568"/>
      <c r="V157" s="1411"/>
      <c r="X157" s="1300"/>
    </row>
    <row r="158" spans="1:24" s="1299" customFormat="1" ht="12.75">
      <c r="A158" s="1411"/>
      <c r="B158" s="1411"/>
      <c r="C158" s="1411"/>
      <c r="D158" s="1411"/>
      <c r="E158" s="1413"/>
      <c r="F158" s="1413"/>
      <c r="G158" s="1413"/>
      <c r="H158" s="1413"/>
      <c r="I158" s="1413"/>
      <c r="J158" s="1413"/>
      <c r="K158" s="1413"/>
      <c r="L158" s="1413"/>
      <c r="M158" s="1413"/>
      <c r="N158" s="1413"/>
      <c r="O158" s="1411"/>
      <c r="P158" s="1464"/>
      <c r="Q158" s="1464"/>
      <c r="R158" s="1453"/>
      <c r="S158" s="1568"/>
      <c r="T158" s="1568"/>
      <c r="U158" s="1568"/>
      <c r="V158" s="1411"/>
      <c r="X158" s="1300"/>
    </row>
    <row r="159" spans="1:24" s="1299" customFormat="1" ht="12.75">
      <c r="A159" s="1411"/>
      <c r="B159" s="1411"/>
      <c r="C159" s="1411"/>
      <c r="D159" s="1411"/>
      <c r="E159" s="1413"/>
      <c r="F159" s="1413"/>
      <c r="G159" s="1413"/>
      <c r="H159" s="1413"/>
      <c r="I159" s="1413"/>
      <c r="J159" s="1413"/>
      <c r="K159" s="1413"/>
      <c r="L159" s="1413"/>
      <c r="M159" s="1413"/>
      <c r="N159" s="1413"/>
      <c r="O159" s="1411"/>
      <c r="P159" s="1464"/>
      <c r="Q159" s="1464"/>
      <c r="R159" s="1453"/>
      <c r="S159" s="1568"/>
      <c r="T159" s="1568"/>
      <c r="U159" s="1568"/>
      <c r="V159" s="1411"/>
      <c r="X159" s="1300"/>
    </row>
    <row r="160" spans="1:24" s="1299" customFormat="1" ht="12.75">
      <c r="A160" s="1411"/>
      <c r="B160" s="1411"/>
      <c r="C160" s="1411"/>
      <c r="D160" s="1411"/>
      <c r="E160" s="1413"/>
      <c r="F160" s="1413"/>
      <c r="G160" s="1413"/>
      <c r="H160" s="1413"/>
      <c r="I160" s="1413"/>
      <c r="J160" s="1413"/>
      <c r="K160" s="1413"/>
      <c r="L160" s="1413"/>
      <c r="M160" s="1413"/>
      <c r="N160" s="1413"/>
      <c r="O160" s="1411"/>
      <c r="P160" s="1464"/>
      <c r="Q160" s="1464"/>
      <c r="R160" s="1453"/>
      <c r="S160" s="1568"/>
      <c r="T160" s="1568"/>
      <c r="U160" s="1568"/>
      <c r="V160" s="1411"/>
      <c r="X160" s="1300"/>
    </row>
    <row r="161" spans="1:24" s="1299" customFormat="1" ht="12.75">
      <c r="A161" s="1411"/>
      <c r="B161" s="1411"/>
      <c r="C161" s="1411"/>
      <c r="D161" s="1411"/>
      <c r="E161" s="1413"/>
      <c r="F161" s="1413"/>
      <c r="G161" s="1413"/>
      <c r="H161" s="1413"/>
      <c r="I161" s="1413"/>
      <c r="J161" s="1413"/>
      <c r="K161" s="1413"/>
      <c r="L161" s="1413"/>
      <c r="M161" s="1413"/>
      <c r="N161" s="1413"/>
      <c r="O161" s="1411"/>
      <c r="P161" s="1464"/>
      <c r="Q161" s="1464"/>
      <c r="R161" s="1453"/>
      <c r="S161" s="1568"/>
      <c r="T161" s="1568"/>
      <c r="U161" s="1568"/>
      <c r="V161" s="1411"/>
      <c r="X161" s="1300"/>
    </row>
    <row r="162" spans="1:24" s="1299" customFormat="1" ht="12.75">
      <c r="A162" s="1411"/>
      <c r="B162" s="1411"/>
      <c r="C162" s="1411"/>
      <c r="D162" s="1411"/>
      <c r="E162" s="1413"/>
      <c r="F162" s="1413"/>
      <c r="G162" s="1413"/>
      <c r="H162" s="1413"/>
      <c r="I162" s="1413"/>
      <c r="J162" s="1413"/>
      <c r="K162" s="1413"/>
      <c r="L162" s="1413"/>
      <c r="M162" s="1413"/>
      <c r="N162" s="1413"/>
      <c r="O162" s="1411"/>
      <c r="P162" s="1464"/>
      <c r="Q162" s="1464"/>
      <c r="R162" s="1453"/>
      <c r="S162" s="1568"/>
      <c r="T162" s="1568"/>
      <c r="U162" s="1568"/>
      <c r="V162" s="1411"/>
      <c r="X162" s="1300"/>
    </row>
    <row r="163" spans="1:24" s="1299" customFormat="1" ht="12.75">
      <c r="A163" s="1411"/>
      <c r="B163" s="1411"/>
      <c r="C163" s="1411"/>
      <c r="D163" s="1411"/>
      <c r="E163" s="1413"/>
      <c r="F163" s="1413"/>
      <c r="G163" s="1413"/>
      <c r="H163" s="1413"/>
      <c r="I163" s="1413"/>
      <c r="J163" s="1413"/>
      <c r="K163" s="1413"/>
      <c r="L163" s="1413"/>
      <c r="M163" s="1413"/>
      <c r="N163" s="1413"/>
      <c r="O163" s="1411"/>
      <c r="P163" s="1464"/>
      <c r="Q163" s="1464"/>
      <c r="R163" s="1453"/>
      <c r="S163" s="1568"/>
      <c r="T163" s="1568"/>
      <c r="U163" s="1568"/>
      <c r="V163" s="1411"/>
      <c r="X163" s="1300"/>
    </row>
    <row r="164" spans="1:24" s="1299" customFormat="1" ht="12.75">
      <c r="A164" s="1411"/>
      <c r="B164" s="1411"/>
      <c r="C164" s="1411"/>
      <c r="D164" s="1411"/>
      <c r="E164" s="1413"/>
      <c r="F164" s="1413"/>
      <c r="G164" s="1413"/>
      <c r="H164" s="1413"/>
      <c r="I164" s="1413"/>
      <c r="J164" s="1413"/>
      <c r="K164" s="1413"/>
      <c r="L164" s="1413"/>
      <c r="M164" s="1413"/>
      <c r="N164" s="1413"/>
      <c r="O164" s="1411"/>
      <c r="P164" s="1464"/>
      <c r="Q164" s="1464"/>
      <c r="R164" s="1453"/>
      <c r="S164" s="1568"/>
      <c r="T164" s="1568"/>
      <c r="U164" s="1568"/>
      <c r="V164" s="1411"/>
      <c r="X164" s="1300"/>
    </row>
    <row r="165" spans="1:24" s="1299" customFormat="1" ht="12.75">
      <c r="A165" s="1411"/>
      <c r="B165" s="1411"/>
      <c r="C165" s="1411"/>
      <c r="D165" s="1411"/>
      <c r="E165" s="1413"/>
      <c r="F165" s="1413"/>
      <c r="G165" s="1413"/>
      <c r="H165" s="1413"/>
      <c r="I165" s="1413"/>
      <c r="J165" s="1413"/>
      <c r="K165" s="1413"/>
      <c r="L165" s="1413"/>
      <c r="M165" s="1413"/>
      <c r="N165" s="1413"/>
      <c r="O165" s="1411"/>
      <c r="P165" s="1464"/>
      <c r="Q165" s="1464"/>
      <c r="R165" s="1453"/>
      <c r="S165" s="1568"/>
      <c r="T165" s="1568"/>
      <c r="U165" s="1568"/>
      <c r="V165" s="1411"/>
      <c r="X165" s="1300"/>
    </row>
    <row r="166" spans="1:24" s="1299" customFormat="1" ht="12.75">
      <c r="A166" s="1411"/>
      <c r="B166" s="1411"/>
      <c r="C166" s="1411"/>
      <c r="D166" s="1411"/>
      <c r="E166" s="1413"/>
      <c r="F166" s="1413"/>
      <c r="G166" s="1413"/>
      <c r="H166" s="1413"/>
      <c r="I166" s="1413"/>
      <c r="J166" s="1413"/>
      <c r="K166" s="1413"/>
      <c r="L166" s="1413"/>
      <c r="M166" s="1413"/>
      <c r="N166" s="1413"/>
      <c r="O166" s="1411"/>
      <c r="P166" s="1464"/>
      <c r="Q166" s="1464"/>
      <c r="R166" s="1453"/>
      <c r="S166" s="1568"/>
      <c r="T166" s="1568"/>
      <c r="U166" s="1568"/>
      <c r="V166" s="1411"/>
      <c r="X166" s="1300"/>
    </row>
    <row r="167" spans="1:24" s="1299" customFormat="1" ht="12.75">
      <c r="A167" s="1411"/>
      <c r="B167" s="1411"/>
      <c r="C167" s="1411"/>
      <c r="D167" s="1411"/>
      <c r="E167" s="1413"/>
      <c r="F167" s="1413"/>
      <c r="G167" s="1413"/>
      <c r="H167" s="1413"/>
      <c r="I167" s="1413"/>
      <c r="J167" s="1413"/>
      <c r="K167" s="1413"/>
      <c r="L167" s="1413"/>
      <c r="M167" s="1413"/>
      <c r="N167" s="1413"/>
      <c r="O167" s="1411"/>
      <c r="P167" s="1464"/>
      <c r="Q167" s="1464"/>
      <c r="R167" s="1453"/>
      <c r="S167" s="1568"/>
      <c r="T167" s="1568"/>
      <c r="U167" s="1568"/>
      <c r="V167" s="1411"/>
      <c r="X167" s="1300"/>
    </row>
    <row r="168" spans="1:24" s="1299" customFormat="1" ht="12.75">
      <c r="A168" s="1411"/>
      <c r="B168" s="1411"/>
      <c r="C168" s="1411"/>
      <c r="D168" s="1411"/>
      <c r="E168" s="1413"/>
      <c r="F168" s="1413"/>
      <c r="G168" s="1413"/>
      <c r="H168" s="1413"/>
      <c r="I168" s="1413"/>
      <c r="J168" s="1413"/>
      <c r="K168" s="1413"/>
      <c r="L168" s="1413"/>
      <c r="M168" s="1413"/>
      <c r="N168" s="1413"/>
      <c r="O168" s="1411"/>
      <c r="P168" s="1464"/>
      <c r="Q168" s="1464"/>
      <c r="R168" s="1453"/>
      <c r="S168" s="1568"/>
      <c r="T168" s="1568"/>
      <c r="U168" s="1568"/>
      <c r="V168" s="1411"/>
      <c r="X168" s="1300"/>
    </row>
    <row r="169" spans="1:24" s="1299" customFormat="1" ht="12.75">
      <c r="A169" s="1411"/>
      <c r="B169" s="1411"/>
      <c r="C169" s="1411"/>
      <c r="D169" s="1411"/>
      <c r="E169" s="1413"/>
      <c r="F169" s="1413"/>
      <c r="G169" s="1413"/>
      <c r="H169" s="1413"/>
      <c r="I169" s="1413"/>
      <c r="J169" s="1413"/>
      <c r="K169" s="1413"/>
      <c r="L169" s="1413"/>
      <c r="M169" s="1413"/>
      <c r="N169" s="1413"/>
      <c r="O169" s="1411"/>
      <c r="P169" s="1464"/>
      <c r="Q169" s="1464"/>
      <c r="R169" s="1453"/>
      <c r="S169" s="1568"/>
      <c r="T169" s="1568"/>
      <c r="U169" s="1568"/>
      <c r="V169" s="1411"/>
      <c r="X169" s="1300"/>
    </row>
    <row r="170" spans="1:24" s="1299" customFormat="1" ht="12.75">
      <c r="A170" s="1411"/>
      <c r="B170" s="1411"/>
      <c r="C170" s="1411"/>
      <c r="D170" s="1411"/>
      <c r="E170" s="1413"/>
      <c r="F170" s="1413"/>
      <c r="G170" s="1413"/>
      <c r="H170" s="1413"/>
      <c r="I170" s="1413"/>
      <c r="J170" s="1413"/>
      <c r="K170" s="1413"/>
      <c r="L170" s="1413"/>
      <c r="M170" s="1413"/>
      <c r="N170" s="1413"/>
      <c r="O170" s="1411"/>
      <c r="P170" s="1464"/>
      <c r="Q170" s="1464"/>
      <c r="R170" s="1453"/>
      <c r="S170" s="1568"/>
      <c r="T170" s="1568"/>
      <c r="U170" s="1568"/>
      <c r="V170" s="1411"/>
      <c r="X170" s="1300"/>
    </row>
    <row r="171" spans="1:24" s="1299" customFormat="1" ht="12.75">
      <c r="A171" s="1411"/>
      <c r="B171" s="1411"/>
      <c r="C171" s="1411"/>
      <c r="D171" s="1411"/>
      <c r="E171" s="1413"/>
      <c r="F171" s="1413"/>
      <c r="G171" s="1413"/>
      <c r="H171" s="1413"/>
      <c r="I171" s="1413"/>
      <c r="J171" s="1413"/>
      <c r="K171" s="1413"/>
      <c r="L171" s="1413"/>
      <c r="M171" s="1413"/>
      <c r="N171" s="1413"/>
      <c r="O171" s="1411"/>
      <c r="P171" s="1464"/>
      <c r="Q171" s="1464"/>
      <c r="R171" s="1453"/>
      <c r="S171" s="1568"/>
      <c r="T171" s="1568"/>
      <c r="U171" s="1568"/>
      <c r="V171" s="1411"/>
      <c r="X171" s="1300"/>
    </row>
    <row r="172" spans="1:24" s="1299" customFormat="1" ht="12.75">
      <c r="A172" s="1411"/>
      <c r="B172" s="1411"/>
      <c r="C172" s="1411"/>
      <c r="D172" s="1411"/>
      <c r="E172" s="1413"/>
      <c r="F172" s="1413"/>
      <c r="G172" s="1413"/>
      <c r="H172" s="1413"/>
      <c r="I172" s="1413"/>
      <c r="J172" s="1413"/>
      <c r="K172" s="1413"/>
      <c r="L172" s="1413"/>
      <c r="M172" s="1413"/>
      <c r="N172" s="1413"/>
      <c r="O172" s="1411"/>
      <c r="P172" s="1464"/>
      <c r="Q172" s="1464"/>
      <c r="R172" s="1453"/>
      <c r="S172" s="1568"/>
      <c r="T172" s="1568"/>
      <c r="U172" s="1568"/>
      <c r="V172" s="1411"/>
      <c r="X172" s="1300"/>
    </row>
    <row r="173" spans="1:24" s="1299" customFormat="1" ht="12.75">
      <c r="A173" s="1411"/>
      <c r="B173" s="1411"/>
      <c r="C173" s="1411"/>
      <c r="D173" s="1411"/>
      <c r="E173" s="1413"/>
      <c r="F173" s="1413"/>
      <c r="G173" s="1413"/>
      <c r="H173" s="1413"/>
      <c r="I173" s="1413"/>
      <c r="J173" s="1413"/>
      <c r="K173" s="1413"/>
      <c r="L173" s="1413"/>
      <c r="M173" s="1413"/>
      <c r="N173" s="1413"/>
      <c r="O173" s="1411"/>
      <c r="P173" s="1464"/>
      <c r="Q173" s="1464"/>
      <c r="R173" s="1453"/>
      <c r="S173" s="1568"/>
      <c r="T173" s="1568"/>
      <c r="U173" s="1568"/>
      <c r="V173" s="1411"/>
      <c r="X173" s="1300"/>
    </row>
    <row r="174" spans="1:24" s="1299" customFormat="1" ht="12.75">
      <c r="A174" s="1411"/>
      <c r="B174" s="1411"/>
      <c r="C174" s="1411"/>
      <c r="D174" s="1411"/>
      <c r="E174" s="1413"/>
      <c r="F174" s="1413"/>
      <c r="G174" s="1413"/>
      <c r="H174" s="1413"/>
      <c r="I174" s="1413"/>
      <c r="J174" s="1413"/>
      <c r="K174" s="1413"/>
      <c r="L174" s="1413"/>
      <c r="M174" s="1413"/>
      <c r="N174" s="1413"/>
      <c r="O174" s="1411"/>
      <c r="P174" s="1464"/>
      <c r="Q174" s="1464"/>
      <c r="R174" s="1453"/>
      <c r="S174" s="1568"/>
      <c r="T174" s="1568"/>
      <c r="U174" s="1568"/>
      <c r="V174" s="1411"/>
      <c r="X174" s="1300"/>
    </row>
    <row r="175" spans="1:24" s="1299" customFormat="1" ht="12.75">
      <c r="A175" s="1411"/>
      <c r="B175" s="1411"/>
      <c r="C175" s="1411"/>
      <c r="D175" s="1411"/>
      <c r="E175" s="1413"/>
      <c r="F175" s="1413"/>
      <c r="G175" s="1413"/>
      <c r="H175" s="1413"/>
      <c r="I175" s="1413"/>
      <c r="J175" s="1413"/>
      <c r="K175" s="1413"/>
      <c r="L175" s="1413"/>
      <c r="M175" s="1413"/>
      <c r="N175" s="1413"/>
      <c r="O175" s="1411"/>
      <c r="P175" s="1464"/>
      <c r="Q175" s="1464"/>
      <c r="R175" s="1453"/>
      <c r="S175" s="1568"/>
      <c r="T175" s="1568"/>
      <c r="U175" s="1568"/>
      <c r="V175" s="1411"/>
      <c r="X175" s="1300"/>
    </row>
    <row r="176" spans="1:24" s="1299" customFormat="1" ht="12.75">
      <c r="A176" s="1411"/>
      <c r="B176" s="1411"/>
      <c r="C176" s="1411"/>
      <c r="D176" s="1411"/>
      <c r="E176" s="1413"/>
      <c r="F176" s="1413"/>
      <c r="G176" s="1413"/>
      <c r="H176" s="1413"/>
      <c r="I176" s="1413"/>
      <c r="J176" s="1413"/>
      <c r="K176" s="1413"/>
      <c r="L176" s="1413"/>
      <c r="M176" s="1413"/>
      <c r="N176" s="1413"/>
      <c r="O176" s="1411"/>
      <c r="P176" s="1464"/>
      <c r="Q176" s="1464"/>
      <c r="R176" s="1453"/>
      <c r="S176" s="1568"/>
      <c r="T176" s="1568"/>
      <c r="U176" s="1568"/>
      <c r="V176" s="1411"/>
      <c r="X176" s="1300"/>
    </row>
    <row r="177" spans="1:24" s="1299" customFormat="1" ht="12.75">
      <c r="A177" s="1411"/>
      <c r="B177" s="1411"/>
      <c r="C177" s="1411"/>
      <c r="D177" s="1411"/>
      <c r="E177" s="1413"/>
      <c r="F177" s="1413"/>
      <c r="G177" s="1413"/>
      <c r="H177" s="1413"/>
      <c r="I177" s="1413"/>
      <c r="J177" s="1413"/>
      <c r="K177" s="1413"/>
      <c r="L177" s="1413"/>
      <c r="M177" s="1413"/>
      <c r="N177" s="1413"/>
      <c r="O177" s="1411"/>
      <c r="P177" s="1464"/>
      <c r="Q177" s="1464"/>
      <c r="R177" s="1453"/>
      <c r="S177" s="1568"/>
      <c r="T177" s="1568"/>
      <c r="U177" s="1568"/>
      <c r="V177" s="1411"/>
      <c r="X177" s="1300"/>
    </row>
    <row r="178" spans="1:24" s="1299" customFormat="1" ht="12.75">
      <c r="A178" s="1411"/>
      <c r="B178" s="1411"/>
      <c r="C178" s="1411"/>
      <c r="D178" s="1411"/>
      <c r="E178" s="1413"/>
      <c r="F178" s="1413"/>
      <c r="G178" s="1413"/>
      <c r="H178" s="1413"/>
      <c r="I178" s="1413"/>
      <c r="J178" s="1413"/>
      <c r="K178" s="1413"/>
      <c r="L178" s="1413"/>
      <c r="M178" s="1413"/>
      <c r="N178" s="1413"/>
      <c r="O178" s="1411"/>
      <c r="P178" s="1464"/>
      <c r="Q178" s="1464"/>
      <c r="R178" s="1453"/>
      <c r="S178" s="1568"/>
      <c r="T178" s="1568"/>
      <c r="U178" s="1568"/>
      <c r="V178" s="1411"/>
      <c r="X178" s="1300"/>
    </row>
    <row r="179" spans="1:24" s="1299" customFormat="1" ht="12.75">
      <c r="A179" s="1411"/>
      <c r="B179" s="1411"/>
      <c r="C179" s="1411"/>
      <c r="D179" s="1411"/>
      <c r="E179" s="1413"/>
      <c r="F179" s="1413"/>
      <c r="G179" s="1413"/>
      <c r="H179" s="1413"/>
      <c r="I179" s="1413"/>
      <c r="J179" s="1413"/>
      <c r="K179" s="1413"/>
      <c r="L179" s="1413"/>
      <c r="M179" s="1413"/>
      <c r="N179" s="1413"/>
      <c r="O179" s="1411"/>
      <c r="P179" s="1464"/>
      <c r="Q179" s="1464"/>
      <c r="R179" s="1453"/>
      <c r="S179" s="1568"/>
      <c r="T179" s="1568"/>
      <c r="U179" s="1568"/>
      <c r="V179" s="1411"/>
      <c r="X179" s="1300"/>
    </row>
    <row r="180" spans="1:24" s="1299" customFormat="1" ht="12.75">
      <c r="A180" s="1411"/>
      <c r="B180" s="1411"/>
      <c r="C180" s="1411"/>
      <c r="D180" s="1411"/>
      <c r="E180" s="1413"/>
      <c r="F180" s="1413"/>
      <c r="G180" s="1413"/>
      <c r="H180" s="1413"/>
      <c r="I180" s="1413"/>
      <c r="J180" s="1413"/>
      <c r="K180" s="1413"/>
      <c r="L180" s="1413"/>
      <c r="M180" s="1413"/>
      <c r="N180" s="1413"/>
      <c r="O180" s="1411"/>
      <c r="P180" s="1464"/>
      <c r="Q180" s="1464"/>
      <c r="R180" s="1453"/>
      <c r="S180" s="1568"/>
      <c r="T180" s="1568"/>
      <c r="U180" s="1568"/>
      <c r="V180" s="1411"/>
      <c r="X180" s="1300"/>
    </row>
    <row r="181" spans="1:24" s="1299" customFormat="1" ht="12.75">
      <c r="A181" s="1411"/>
      <c r="B181" s="1411"/>
      <c r="C181" s="1411"/>
      <c r="D181" s="1411"/>
      <c r="E181" s="1413"/>
      <c r="F181" s="1413"/>
      <c r="G181" s="1413"/>
      <c r="H181" s="1413"/>
      <c r="I181" s="1413"/>
      <c r="J181" s="1413"/>
      <c r="K181" s="1413"/>
      <c r="L181" s="1413"/>
      <c r="M181" s="1413"/>
      <c r="N181" s="1413"/>
      <c r="O181" s="1411"/>
      <c r="P181" s="1464"/>
      <c r="Q181" s="1464"/>
      <c r="R181" s="1453"/>
      <c r="S181" s="1568"/>
      <c r="T181" s="1568"/>
      <c r="U181" s="1568"/>
      <c r="V181" s="1411"/>
      <c r="X181" s="1300"/>
    </row>
    <row r="182" spans="1:24" s="1299" customFormat="1" ht="12.75">
      <c r="A182" s="1411"/>
      <c r="B182" s="1411"/>
      <c r="C182" s="1411"/>
      <c r="D182" s="1411"/>
      <c r="E182" s="1413"/>
      <c r="F182" s="1413"/>
      <c r="G182" s="1413"/>
      <c r="H182" s="1413"/>
      <c r="I182" s="1413"/>
      <c r="J182" s="1413"/>
      <c r="K182" s="1413"/>
      <c r="L182" s="1413"/>
      <c r="M182" s="1413"/>
      <c r="N182" s="1413"/>
      <c r="O182" s="1411"/>
      <c r="P182" s="1464"/>
      <c r="Q182" s="1464"/>
      <c r="R182" s="1453"/>
      <c r="S182" s="1568"/>
      <c r="T182" s="1568"/>
      <c r="U182" s="1568"/>
      <c r="V182" s="1411"/>
      <c r="X182" s="1300"/>
    </row>
    <row r="183" spans="1:24" s="1299" customFormat="1" ht="12.75">
      <c r="A183" s="1411"/>
      <c r="B183" s="1411"/>
      <c r="C183" s="1411"/>
      <c r="D183" s="1411"/>
      <c r="E183" s="1413"/>
      <c r="F183" s="1413"/>
      <c r="G183" s="1413"/>
      <c r="H183" s="1413"/>
      <c r="I183" s="1413"/>
      <c r="J183" s="1413"/>
      <c r="K183" s="1413"/>
      <c r="L183" s="1413"/>
      <c r="M183" s="1413"/>
      <c r="N183" s="1413"/>
      <c r="O183" s="1411"/>
      <c r="P183" s="1464"/>
      <c r="Q183" s="1464"/>
      <c r="R183" s="1453"/>
      <c r="S183" s="1568"/>
      <c r="T183" s="1568"/>
      <c r="U183" s="1568"/>
      <c r="V183" s="1411"/>
      <c r="X183" s="1300"/>
    </row>
    <row r="184" spans="1:24" s="1299" customFormat="1" ht="12.75">
      <c r="A184" s="1411"/>
      <c r="B184" s="1411"/>
      <c r="C184" s="1411"/>
      <c r="D184" s="1411"/>
      <c r="E184" s="1413"/>
      <c r="F184" s="1413"/>
      <c r="G184" s="1413"/>
      <c r="H184" s="1413"/>
      <c r="I184" s="1413"/>
      <c r="J184" s="1413"/>
      <c r="K184" s="1413"/>
      <c r="L184" s="1413"/>
      <c r="M184" s="1413"/>
      <c r="N184" s="1413"/>
      <c r="O184" s="1411"/>
      <c r="P184" s="1464"/>
      <c r="Q184" s="1464"/>
      <c r="R184" s="1453"/>
      <c r="S184" s="1568"/>
      <c r="T184" s="1568"/>
      <c r="U184" s="1568"/>
      <c r="V184" s="1411"/>
      <c r="X184" s="1300"/>
    </row>
    <row r="185" spans="1:24" s="1299" customFormat="1" ht="12.75">
      <c r="A185" s="1411"/>
      <c r="B185" s="1411"/>
      <c r="C185" s="1411"/>
      <c r="D185" s="1411"/>
      <c r="E185" s="1413"/>
      <c r="F185" s="1413"/>
      <c r="G185" s="1413"/>
      <c r="H185" s="1413"/>
      <c r="I185" s="1413"/>
      <c r="J185" s="1413"/>
      <c r="K185" s="1413"/>
      <c r="L185" s="1413"/>
      <c r="M185" s="1413"/>
      <c r="N185" s="1413"/>
      <c r="O185" s="1411"/>
      <c r="P185" s="1464"/>
      <c r="Q185" s="1464"/>
      <c r="R185" s="1453"/>
      <c r="S185" s="1568"/>
      <c r="T185" s="1568"/>
      <c r="U185" s="1568"/>
      <c r="V185" s="1411"/>
      <c r="X185" s="1300"/>
    </row>
    <row r="186" spans="1:24" s="1299" customFormat="1" ht="12.75">
      <c r="A186" s="1411"/>
      <c r="B186" s="1411"/>
      <c r="C186" s="1411"/>
      <c r="D186" s="1411"/>
      <c r="E186" s="1413"/>
      <c r="F186" s="1413"/>
      <c r="G186" s="1413"/>
      <c r="H186" s="1413"/>
      <c r="I186" s="1413"/>
      <c r="J186" s="1413"/>
      <c r="K186" s="1413"/>
      <c r="L186" s="1413"/>
      <c r="M186" s="1413"/>
      <c r="N186" s="1413"/>
      <c r="O186" s="1411"/>
      <c r="P186" s="1464"/>
      <c r="Q186" s="1464"/>
      <c r="R186" s="1453"/>
      <c r="S186" s="1411"/>
      <c r="T186" s="1411"/>
      <c r="U186" s="1411"/>
      <c r="V186" s="1411"/>
      <c r="X186" s="1300"/>
    </row>
    <row r="187" spans="1:24" s="1299" customFormat="1" ht="12.75">
      <c r="A187" s="1411"/>
      <c r="B187" s="1411"/>
      <c r="C187" s="1411"/>
      <c r="D187" s="1411"/>
      <c r="E187" s="1413"/>
      <c r="F187" s="1413"/>
      <c r="G187" s="1413"/>
      <c r="H187" s="1413"/>
      <c r="I187" s="1413"/>
      <c r="J187" s="1413"/>
      <c r="K187" s="1413"/>
      <c r="L187" s="1413"/>
      <c r="M187" s="1413"/>
      <c r="N187" s="1413"/>
      <c r="O187" s="1411"/>
      <c r="P187" s="1464"/>
      <c r="Q187" s="1464"/>
      <c r="R187" s="1453"/>
      <c r="S187" s="1411"/>
      <c r="T187" s="1411"/>
      <c r="U187" s="1411"/>
      <c r="V187" s="1411"/>
      <c r="X187" s="1300"/>
    </row>
    <row r="188" spans="1:24" s="1299" customFormat="1" ht="12.75">
      <c r="A188" s="1411"/>
      <c r="B188" s="1411"/>
      <c r="C188" s="1411"/>
      <c r="D188" s="1411"/>
      <c r="E188" s="1413"/>
      <c r="F188" s="1413"/>
      <c r="G188" s="1413"/>
      <c r="H188" s="1413"/>
      <c r="I188" s="1413"/>
      <c r="J188" s="1413"/>
      <c r="K188" s="1413"/>
      <c r="L188" s="1413"/>
      <c r="M188" s="1413"/>
      <c r="N188" s="1413"/>
      <c r="O188" s="1411"/>
      <c r="P188" s="1464"/>
      <c r="Q188" s="1464"/>
      <c r="R188" s="1453"/>
      <c r="S188" s="1411"/>
      <c r="T188" s="1411"/>
      <c r="U188" s="1411"/>
      <c r="V188" s="1411"/>
      <c r="X188" s="1300"/>
    </row>
    <row r="189" spans="1:24" s="1299" customFormat="1" ht="12.75">
      <c r="A189" s="1411"/>
      <c r="B189" s="1411"/>
      <c r="C189" s="1411"/>
      <c r="D189" s="1411"/>
      <c r="E189" s="1413"/>
      <c r="F189" s="1413"/>
      <c r="G189" s="1413"/>
      <c r="H189" s="1413"/>
      <c r="I189" s="1413"/>
      <c r="J189" s="1413"/>
      <c r="K189" s="1413"/>
      <c r="L189" s="1413"/>
      <c r="M189" s="1413"/>
      <c r="N189" s="1413"/>
      <c r="O189" s="1411"/>
      <c r="P189" s="1464"/>
      <c r="Q189" s="1464"/>
      <c r="R189" s="1453"/>
      <c r="S189" s="1411"/>
      <c r="T189" s="1411"/>
      <c r="U189" s="1411"/>
      <c r="V189" s="1411"/>
      <c r="X189" s="1300"/>
    </row>
    <row r="190" spans="1:24" s="1299" customFormat="1" ht="12.75">
      <c r="A190" s="1411"/>
      <c r="B190" s="1411"/>
      <c r="C190" s="1411"/>
      <c r="D190" s="1411"/>
      <c r="E190" s="1413"/>
      <c r="F190" s="1413"/>
      <c r="G190" s="1413"/>
      <c r="H190" s="1413"/>
      <c r="I190" s="1413"/>
      <c r="J190" s="1413"/>
      <c r="K190" s="1413"/>
      <c r="L190" s="1413"/>
      <c r="M190" s="1413"/>
      <c r="N190" s="1413"/>
      <c r="O190" s="1411"/>
      <c r="P190" s="1464"/>
      <c r="Q190" s="1464"/>
      <c r="R190" s="1453"/>
      <c r="S190" s="1411"/>
      <c r="T190" s="1411"/>
      <c r="U190" s="1411"/>
      <c r="V190" s="1411"/>
      <c r="X190" s="1300"/>
    </row>
    <row r="191" spans="1:24" s="1299" customFormat="1" ht="12.75">
      <c r="A191" s="1411"/>
      <c r="B191" s="1411"/>
      <c r="C191" s="1411"/>
      <c r="D191" s="1411"/>
      <c r="E191" s="1413"/>
      <c r="F191" s="1413"/>
      <c r="G191" s="1413"/>
      <c r="H191" s="1413"/>
      <c r="I191" s="1413"/>
      <c r="J191" s="1413"/>
      <c r="K191" s="1413"/>
      <c r="L191" s="1413"/>
      <c r="M191" s="1413"/>
      <c r="N191" s="1413"/>
      <c r="O191" s="1411"/>
      <c r="P191" s="1464"/>
      <c r="Q191" s="1464"/>
      <c r="R191" s="1453"/>
      <c r="S191" s="1411"/>
      <c r="T191" s="1411"/>
      <c r="U191" s="1411"/>
      <c r="V191" s="1411"/>
      <c r="X191" s="1300"/>
    </row>
    <row r="192" spans="1:24" s="1299" customFormat="1" ht="12.75">
      <c r="A192" s="1411"/>
      <c r="B192" s="1411"/>
      <c r="C192" s="1411"/>
      <c r="D192" s="1411"/>
      <c r="E192" s="1413"/>
      <c r="F192" s="1413"/>
      <c r="G192" s="1413"/>
      <c r="H192" s="1413"/>
      <c r="I192" s="1413"/>
      <c r="J192" s="1413"/>
      <c r="K192" s="1413"/>
      <c r="L192" s="1413"/>
      <c r="M192" s="1413"/>
      <c r="N192" s="1413"/>
      <c r="O192" s="1411"/>
      <c r="P192" s="1464"/>
      <c r="Q192" s="1464"/>
      <c r="R192" s="1453"/>
      <c r="S192" s="1411"/>
      <c r="T192" s="1411"/>
      <c r="U192" s="1411"/>
      <c r="V192" s="1411"/>
      <c r="X192" s="1300"/>
    </row>
    <row r="193" spans="1:24" s="1299" customFormat="1" ht="12.75">
      <c r="A193" s="1411"/>
      <c r="B193" s="1411"/>
      <c r="C193" s="1411"/>
      <c r="D193" s="1411"/>
      <c r="E193" s="1413"/>
      <c r="F193" s="1413"/>
      <c r="G193" s="1413"/>
      <c r="H193" s="1413"/>
      <c r="I193" s="1413"/>
      <c r="J193" s="1413"/>
      <c r="K193" s="1413"/>
      <c r="L193" s="1413"/>
      <c r="M193" s="1413"/>
      <c r="N193" s="1413"/>
      <c r="O193" s="1411"/>
      <c r="P193" s="1464"/>
      <c r="Q193" s="1464"/>
      <c r="R193" s="1453"/>
      <c r="S193" s="1411"/>
      <c r="T193" s="1411"/>
      <c r="U193" s="1411"/>
      <c r="V193" s="1411"/>
      <c r="X193" s="1300"/>
    </row>
    <row r="194" spans="1:24" s="1299" customFormat="1" ht="12.75">
      <c r="A194" s="1411"/>
      <c r="B194" s="1411"/>
      <c r="C194" s="1411"/>
      <c r="D194" s="1411"/>
      <c r="E194" s="1413"/>
      <c r="F194" s="1413"/>
      <c r="G194" s="1413"/>
      <c r="H194" s="1413"/>
      <c r="I194" s="1413"/>
      <c r="J194" s="1413"/>
      <c r="K194" s="1413"/>
      <c r="L194" s="1413"/>
      <c r="M194" s="1413"/>
      <c r="N194" s="1413"/>
      <c r="O194" s="1411"/>
      <c r="P194" s="1464"/>
      <c r="Q194" s="1464"/>
      <c r="R194" s="1453"/>
      <c r="S194" s="1411"/>
      <c r="T194" s="1411"/>
      <c r="U194" s="1411"/>
      <c r="V194" s="1411"/>
      <c r="X194" s="1300"/>
    </row>
    <row r="195" spans="1:24" s="1299" customFormat="1" ht="12.75">
      <c r="A195" s="1411"/>
      <c r="B195" s="1411"/>
      <c r="C195" s="1411"/>
      <c r="D195" s="1411"/>
      <c r="E195" s="1413"/>
      <c r="F195" s="1413"/>
      <c r="G195" s="1413"/>
      <c r="H195" s="1413"/>
      <c r="I195" s="1413"/>
      <c r="J195" s="1413"/>
      <c r="K195" s="1413"/>
      <c r="L195" s="1413"/>
      <c r="M195" s="1413"/>
      <c r="N195" s="1413"/>
      <c r="O195" s="1411"/>
      <c r="P195" s="1464"/>
      <c r="Q195" s="1464"/>
      <c r="R195" s="1453"/>
      <c r="S195" s="1411"/>
      <c r="T195" s="1411"/>
      <c r="U195" s="1411"/>
      <c r="V195" s="1411"/>
      <c r="X195" s="1300"/>
    </row>
    <row r="196" spans="1:24" s="1299" customFormat="1" ht="12.75">
      <c r="A196" s="1411"/>
      <c r="B196" s="1411"/>
      <c r="C196" s="1411"/>
      <c r="D196" s="1411"/>
      <c r="E196" s="1413"/>
      <c r="F196" s="1413"/>
      <c r="G196" s="1413"/>
      <c r="H196" s="1413"/>
      <c r="I196" s="1413"/>
      <c r="J196" s="1413"/>
      <c r="K196" s="1413"/>
      <c r="L196" s="1413"/>
      <c r="M196" s="1413"/>
      <c r="N196" s="1413"/>
      <c r="O196" s="1411"/>
      <c r="P196" s="1464"/>
      <c r="Q196" s="1464"/>
      <c r="R196" s="1453"/>
      <c r="S196" s="1411"/>
      <c r="T196" s="1411"/>
      <c r="U196" s="1411"/>
      <c r="V196" s="1411"/>
      <c r="X196" s="1300"/>
    </row>
    <row r="197" spans="1:24" s="1299" customFormat="1" ht="12.75">
      <c r="A197" s="1411"/>
      <c r="B197" s="1411"/>
      <c r="C197" s="1411"/>
      <c r="D197" s="1411"/>
      <c r="E197" s="1413"/>
      <c r="F197" s="1413"/>
      <c r="G197" s="1413"/>
      <c r="H197" s="1413"/>
      <c r="I197" s="1413"/>
      <c r="J197" s="1413"/>
      <c r="K197" s="1413"/>
      <c r="L197" s="1413"/>
      <c r="M197" s="1413"/>
      <c r="N197" s="1413"/>
      <c r="O197" s="1411"/>
      <c r="P197" s="1464"/>
      <c r="Q197" s="1464"/>
      <c r="R197" s="1453"/>
      <c r="S197" s="1411"/>
      <c r="T197" s="1411"/>
      <c r="U197" s="1411"/>
      <c r="V197" s="1411"/>
      <c r="X197" s="1300"/>
    </row>
    <row r="198" spans="1:24" s="1299" customFormat="1" ht="12.75">
      <c r="A198" s="1411"/>
      <c r="B198" s="1411"/>
      <c r="C198" s="1411"/>
      <c r="D198" s="1411"/>
      <c r="E198" s="1413"/>
      <c r="F198" s="1413"/>
      <c r="G198" s="1413"/>
      <c r="H198" s="1413"/>
      <c r="I198" s="1413"/>
      <c r="J198" s="1413"/>
      <c r="K198" s="1413"/>
      <c r="L198" s="1413"/>
      <c r="M198" s="1413"/>
      <c r="N198" s="1413"/>
      <c r="O198" s="1411"/>
      <c r="P198" s="1464"/>
      <c r="Q198" s="1464"/>
      <c r="R198" s="1453"/>
      <c r="S198" s="1411"/>
      <c r="T198" s="1411"/>
      <c r="U198" s="1411"/>
      <c r="V198" s="1411"/>
      <c r="X198" s="1300"/>
    </row>
    <row r="199" spans="1:24" s="1299" customFormat="1" ht="12.75">
      <c r="A199" s="1411"/>
      <c r="B199" s="1411"/>
      <c r="C199" s="1411"/>
      <c r="D199" s="1411"/>
      <c r="E199" s="1413"/>
      <c r="F199" s="1413"/>
      <c r="G199" s="1413"/>
      <c r="H199" s="1413"/>
      <c r="I199" s="1413"/>
      <c r="J199" s="1413"/>
      <c r="K199" s="1413"/>
      <c r="L199" s="1413"/>
      <c r="M199" s="1413"/>
      <c r="N199" s="1413"/>
      <c r="O199" s="1411"/>
      <c r="P199" s="1464"/>
      <c r="Q199" s="1464"/>
      <c r="R199" s="1453"/>
      <c r="S199" s="1411"/>
      <c r="T199" s="1411"/>
      <c r="U199" s="1411"/>
      <c r="V199" s="1411"/>
      <c r="X199" s="1300"/>
    </row>
    <row r="200" spans="1:24" s="1299" customFormat="1" ht="12.75">
      <c r="A200" s="1411"/>
      <c r="B200" s="1411"/>
      <c r="C200" s="1411"/>
      <c r="D200" s="1411"/>
      <c r="E200" s="1413"/>
      <c r="F200" s="1413"/>
      <c r="G200" s="1413"/>
      <c r="H200" s="1413"/>
      <c r="I200" s="1413"/>
      <c r="J200" s="1413"/>
      <c r="K200" s="1413"/>
      <c r="L200" s="1413"/>
      <c r="M200" s="1413"/>
      <c r="N200" s="1413"/>
      <c r="O200" s="1411"/>
      <c r="P200" s="1464"/>
      <c r="Q200" s="1464"/>
      <c r="R200" s="1453"/>
      <c r="S200" s="1411"/>
      <c r="T200" s="1411"/>
      <c r="U200" s="1411"/>
      <c r="V200" s="1411"/>
      <c r="X200" s="1300"/>
    </row>
    <row r="201" spans="1:24" s="1299" customFormat="1" ht="12.75">
      <c r="A201" s="1411"/>
      <c r="B201" s="1411"/>
      <c r="C201" s="1411"/>
      <c r="D201" s="1411"/>
      <c r="E201" s="1413"/>
      <c r="F201" s="1413"/>
      <c r="G201" s="1413"/>
      <c r="H201" s="1413"/>
      <c r="I201" s="1413"/>
      <c r="J201" s="1413"/>
      <c r="K201" s="1413"/>
      <c r="L201" s="1413"/>
      <c r="M201" s="1413"/>
      <c r="N201" s="1413"/>
      <c r="O201" s="1411"/>
      <c r="P201" s="1464"/>
      <c r="Q201" s="1464"/>
      <c r="R201" s="1453"/>
      <c r="S201" s="1411"/>
      <c r="T201" s="1411"/>
      <c r="U201" s="1411"/>
      <c r="V201" s="1411"/>
      <c r="X201" s="1300"/>
    </row>
    <row r="202" spans="1:24" s="1299" customFormat="1" ht="12.75">
      <c r="A202" s="1411"/>
      <c r="B202" s="1411"/>
      <c r="C202" s="1411"/>
      <c r="D202" s="1411"/>
      <c r="E202" s="1413"/>
      <c r="F202" s="1413"/>
      <c r="G202" s="1413"/>
      <c r="H202" s="1413"/>
      <c r="I202" s="1413"/>
      <c r="J202" s="1413"/>
      <c r="K202" s="1413"/>
      <c r="L202" s="1413"/>
      <c r="M202" s="1413"/>
      <c r="N202" s="1413"/>
      <c r="O202" s="1411"/>
      <c r="P202" s="1464"/>
      <c r="Q202" s="1464"/>
      <c r="R202" s="1453"/>
      <c r="S202" s="1411"/>
      <c r="T202" s="1411"/>
      <c r="U202" s="1411"/>
      <c r="V202" s="1411"/>
      <c r="X202" s="1300"/>
    </row>
    <row r="203" spans="1:24" s="1299" customFormat="1" ht="12.75">
      <c r="A203" s="1411"/>
      <c r="B203" s="1411"/>
      <c r="C203" s="1411"/>
      <c r="D203" s="1411"/>
      <c r="E203" s="1413"/>
      <c r="F203" s="1413"/>
      <c r="G203" s="1413"/>
      <c r="H203" s="1413"/>
      <c r="I203" s="1413"/>
      <c r="J203" s="1413"/>
      <c r="K203" s="1413"/>
      <c r="L203" s="1413"/>
      <c r="M203" s="1413"/>
      <c r="N203" s="1413"/>
      <c r="O203" s="1411"/>
      <c r="P203" s="1464"/>
      <c r="Q203" s="1464"/>
      <c r="R203" s="1453"/>
      <c r="S203" s="1411"/>
      <c r="T203" s="1411"/>
      <c r="U203" s="1411"/>
      <c r="V203" s="1411"/>
      <c r="X203" s="1300"/>
    </row>
    <row r="204" spans="1:24" s="1299" customFormat="1" ht="12.75">
      <c r="A204" s="1411"/>
      <c r="B204" s="1411"/>
      <c r="C204" s="1411"/>
      <c r="D204" s="1411"/>
      <c r="E204" s="1413"/>
      <c r="F204" s="1413"/>
      <c r="G204" s="1413"/>
      <c r="H204" s="1413"/>
      <c r="I204" s="1413"/>
      <c r="J204" s="1413"/>
      <c r="K204" s="1413"/>
      <c r="L204" s="1413"/>
      <c r="M204" s="1413"/>
      <c r="N204" s="1413"/>
      <c r="O204" s="1411"/>
      <c r="P204" s="1464"/>
      <c r="Q204" s="1464"/>
      <c r="R204" s="1453"/>
      <c r="S204" s="1411"/>
      <c r="T204" s="1411"/>
      <c r="U204" s="1411"/>
      <c r="V204" s="1411"/>
      <c r="X204" s="1300"/>
    </row>
    <row r="205" spans="1:24" s="1299" customFormat="1" ht="12.75">
      <c r="A205" s="1411"/>
      <c r="B205" s="1411"/>
      <c r="C205" s="1411"/>
      <c r="D205" s="1411"/>
      <c r="E205" s="1413"/>
      <c r="F205" s="1413"/>
      <c r="G205" s="1413"/>
      <c r="H205" s="1413"/>
      <c r="I205" s="1413"/>
      <c r="J205" s="1413"/>
      <c r="K205" s="1413"/>
      <c r="L205" s="1413"/>
      <c r="M205" s="1413"/>
      <c r="N205" s="1413"/>
      <c r="O205" s="1411"/>
      <c r="P205" s="1464"/>
      <c r="Q205" s="1464"/>
      <c r="R205" s="1453"/>
      <c r="S205" s="1411"/>
      <c r="T205" s="1411"/>
      <c r="U205" s="1411"/>
      <c r="V205" s="1411"/>
      <c r="X205" s="1300"/>
    </row>
    <row r="206" spans="1:24" s="1299" customFormat="1" ht="12.75">
      <c r="A206" s="1411"/>
      <c r="B206" s="1411"/>
      <c r="C206" s="1411"/>
      <c r="D206" s="1411"/>
      <c r="E206" s="1413"/>
      <c r="F206" s="1413"/>
      <c r="G206" s="1413"/>
      <c r="H206" s="1413"/>
      <c r="I206" s="1413"/>
      <c r="J206" s="1413"/>
      <c r="K206" s="1413"/>
      <c r="L206" s="1413"/>
      <c r="M206" s="1413"/>
      <c r="N206" s="1413"/>
      <c r="O206" s="1411"/>
      <c r="P206" s="1464"/>
      <c r="Q206" s="1464"/>
      <c r="R206" s="1453"/>
      <c r="S206" s="1411"/>
      <c r="T206" s="1411"/>
      <c r="U206" s="1411"/>
      <c r="V206" s="1411"/>
      <c r="X206" s="1300"/>
    </row>
    <row r="207" spans="1:24" s="1299" customFormat="1" ht="12.75">
      <c r="A207" s="1411"/>
      <c r="B207" s="1411"/>
      <c r="C207" s="1411"/>
      <c r="D207" s="1411"/>
      <c r="E207" s="1413"/>
      <c r="F207" s="1413"/>
      <c r="G207" s="1413"/>
      <c r="H207" s="1413"/>
      <c r="I207" s="1413"/>
      <c r="J207" s="1413"/>
      <c r="K207" s="1413"/>
      <c r="L207" s="1413"/>
      <c r="M207" s="1413"/>
      <c r="N207" s="1413"/>
      <c r="O207" s="1411"/>
      <c r="P207" s="1464"/>
      <c r="Q207" s="1464"/>
      <c r="R207" s="1453"/>
      <c r="S207" s="1411"/>
      <c r="T207" s="1411"/>
      <c r="U207" s="1411"/>
      <c r="V207" s="1411"/>
      <c r="X207" s="1300"/>
    </row>
    <row r="208" spans="1:24" s="1299" customFormat="1" ht="12.75">
      <c r="A208" s="1411"/>
      <c r="B208" s="1411"/>
      <c r="C208" s="1411"/>
      <c r="D208" s="1411"/>
      <c r="E208" s="1413"/>
      <c r="F208" s="1413"/>
      <c r="G208" s="1413"/>
      <c r="H208" s="1413"/>
      <c r="I208" s="1413"/>
      <c r="J208" s="1413"/>
      <c r="K208" s="1413"/>
      <c r="L208" s="1413"/>
      <c r="M208" s="1413"/>
      <c r="N208" s="1413"/>
      <c r="O208" s="1411"/>
      <c r="P208" s="1464"/>
      <c r="Q208" s="1464"/>
      <c r="R208" s="1453"/>
      <c r="S208" s="1411"/>
      <c r="T208" s="1411"/>
      <c r="U208" s="1411"/>
      <c r="V208" s="1411"/>
      <c r="X208" s="1300"/>
    </row>
    <row r="209" spans="1:24" s="1299" customFormat="1" ht="12.75">
      <c r="A209" s="1411"/>
      <c r="B209" s="1411"/>
      <c r="C209" s="1411"/>
      <c r="D209" s="1411"/>
      <c r="E209" s="1413"/>
      <c r="F209" s="1413"/>
      <c r="G209" s="1413"/>
      <c r="H209" s="1413"/>
      <c r="I209" s="1413"/>
      <c r="J209" s="1413"/>
      <c r="K209" s="1413"/>
      <c r="L209" s="1413"/>
      <c r="M209" s="1413"/>
      <c r="N209" s="1413"/>
      <c r="O209" s="1411"/>
      <c r="P209" s="1464"/>
      <c r="Q209" s="1464"/>
      <c r="R209" s="1453"/>
      <c r="S209" s="1411"/>
      <c r="T209" s="1411"/>
      <c r="U209" s="1411"/>
      <c r="V209" s="1411"/>
      <c r="X209" s="1300"/>
    </row>
  </sheetData>
  <sheetProtection password="81B0" sheet="1"/>
  <mergeCells count="97">
    <mergeCell ref="B133:D133"/>
    <mergeCell ref="F134:G134"/>
    <mergeCell ref="L134:N134"/>
    <mergeCell ref="P134:Q134"/>
    <mergeCell ref="S124:U124"/>
    <mergeCell ref="S126:U126"/>
    <mergeCell ref="S127:U127"/>
    <mergeCell ref="S129:U129"/>
    <mergeCell ref="S130:U130"/>
    <mergeCell ref="S132:U132"/>
    <mergeCell ref="S131:U131"/>
    <mergeCell ref="S114:U114"/>
    <mergeCell ref="S116:U116"/>
    <mergeCell ref="S117:U117"/>
    <mergeCell ref="S118:U118"/>
    <mergeCell ref="S120:U120"/>
    <mergeCell ref="S122:U122"/>
    <mergeCell ref="S125:U125"/>
    <mergeCell ref="S113:U113"/>
    <mergeCell ref="S97:U97"/>
    <mergeCell ref="S98:U98"/>
    <mergeCell ref="S99:U99"/>
    <mergeCell ref="S101:U101"/>
    <mergeCell ref="S104:U104"/>
    <mergeCell ref="S105:U105"/>
    <mergeCell ref="S106:U106"/>
    <mergeCell ref="S108:U108"/>
    <mergeCell ref="S109:U109"/>
    <mergeCell ref="S110:U110"/>
    <mergeCell ref="S112:U112"/>
    <mergeCell ref="B82:D82"/>
    <mergeCell ref="S87:U87"/>
    <mergeCell ref="S88:U88"/>
    <mergeCell ref="S89:U89"/>
    <mergeCell ref="S91:U91"/>
    <mergeCell ref="S95:U95"/>
    <mergeCell ref="S79:U79"/>
    <mergeCell ref="S80:U80"/>
    <mergeCell ref="S81:U81"/>
    <mergeCell ref="S93:U93"/>
    <mergeCell ref="S94:U94"/>
    <mergeCell ref="S92:U92"/>
    <mergeCell ref="S77:U77"/>
    <mergeCell ref="S61:U61"/>
    <mergeCell ref="S63:U63"/>
    <mergeCell ref="S65:U65"/>
    <mergeCell ref="S66:U66"/>
    <mergeCell ref="S67:U67"/>
    <mergeCell ref="S69:U69"/>
    <mergeCell ref="S70:U70"/>
    <mergeCell ref="S71:U71"/>
    <mergeCell ref="S73:U73"/>
    <mergeCell ref="S74:U74"/>
    <mergeCell ref="S75:U75"/>
    <mergeCell ref="S60:U60"/>
    <mergeCell ref="S45:U45"/>
    <mergeCell ref="S46:U46"/>
    <mergeCell ref="S48:U48"/>
    <mergeCell ref="S51:U51"/>
    <mergeCell ref="S52:U52"/>
    <mergeCell ref="S53:U53"/>
    <mergeCell ref="S54:U54"/>
    <mergeCell ref="S55:U55"/>
    <mergeCell ref="S56:U56"/>
    <mergeCell ref="S58:U58"/>
    <mergeCell ref="S59:U59"/>
    <mergeCell ref="S44:U44"/>
    <mergeCell ref="S25:U25"/>
    <mergeCell ref="S26:U26"/>
    <mergeCell ref="S27:U27"/>
    <mergeCell ref="S28:U28"/>
    <mergeCell ref="S35:U35"/>
    <mergeCell ref="S36:U36"/>
    <mergeCell ref="S37:U37"/>
    <mergeCell ref="S38:U38"/>
    <mergeCell ref="S40:U40"/>
    <mergeCell ref="S42:U42"/>
    <mergeCell ref="S43:U43"/>
    <mergeCell ref="S23:U23"/>
    <mergeCell ref="S8:U8"/>
    <mergeCell ref="S9:U9"/>
    <mergeCell ref="S13:U13"/>
    <mergeCell ref="S14:U14"/>
    <mergeCell ref="S16:U16"/>
    <mergeCell ref="S17:U17"/>
    <mergeCell ref="S15:U15"/>
    <mergeCell ref="S18:U18"/>
    <mergeCell ref="S19:U19"/>
    <mergeCell ref="S20:U20"/>
    <mergeCell ref="S21:U21"/>
    <mergeCell ref="S22:U22"/>
    <mergeCell ref="S6:U6"/>
    <mergeCell ref="B2:D2"/>
    <mergeCell ref="I2:J2"/>
    <mergeCell ref="L2:N2"/>
    <mergeCell ref="T2:U2"/>
    <mergeCell ref="S4:U4"/>
  </mergeCells>
  <conditionalFormatting sqref="F133:G133">
    <cfRule type="cellIs" dxfId="215" priority="51" stopIfTrue="1" operator="notEqual">
      <formula>0</formula>
    </cfRule>
  </conditionalFormatting>
  <conditionalFormatting sqref="B133">
    <cfRule type="cellIs" dxfId="214" priority="50" stopIfTrue="1" operator="notEqual">
      <formula>0</formula>
    </cfRule>
    <cfRule type="cellIs" dxfId="213" priority="38" operator="equal">
      <formula>0</formula>
    </cfRule>
  </conditionalFormatting>
  <conditionalFormatting sqref="G2">
    <cfRule type="cellIs" dxfId="212" priority="10" stopIfTrue="1" operator="notEqual">
      <formula>0</formula>
    </cfRule>
    <cfRule type="cellIs" dxfId="211" priority="11" stopIfTrue="1" operator="equal">
      <formula>0</formula>
    </cfRule>
    <cfRule type="cellIs" dxfId="210" priority="12" stopIfTrue="1" operator="equal">
      <formula>0</formula>
    </cfRule>
    <cfRule type="cellIs" dxfId="209" priority="49" operator="equal">
      <formula>0</formula>
    </cfRule>
  </conditionalFormatting>
  <conditionalFormatting sqref="I2">
    <cfRule type="cellIs" dxfId="208" priority="48" operator="equal">
      <formula>0</formula>
    </cfRule>
  </conditionalFormatting>
  <conditionalFormatting sqref="F137:G138">
    <cfRule type="cellIs" dxfId="207" priority="46" stopIfTrue="1" operator="equal">
      <formula>"НЕРАВНЕНИЕ!"</formula>
    </cfRule>
    <cfRule type="cellIs" priority="47" stopIfTrue="1" operator="equal">
      <formula>"НЕРАВНЕНИЕ!"</formula>
    </cfRule>
  </conditionalFormatting>
  <conditionalFormatting sqref="I137:J138 N137:N138">
    <cfRule type="cellIs" dxfId="206" priority="45" stopIfTrue="1" operator="equal">
      <formula>"НЕРАВНЕНИЕ!"</formula>
    </cfRule>
  </conditionalFormatting>
  <conditionalFormatting sqref="L137:M138">
    <cfRule type="cellIs" dxfId="205" priority="44" stopIfTrue="1" operator="equal">
      <formula>"НЕРАВНЕНИЕ!"</formula>
    </cfRule>
  </conditionalFormatting>
  <conditionalFormatting sqref="F140:G141">
    <cfRule type="cellIs" dxfId="204" priority="42" stopIfTrue="1" operator="equal">
      <formula>"НЕРАВНЕНИЕ !"</formula>
    </cfRule>
    <cfRule type="cellIs" priority="43" stopIfTrue="1" operator="equal">
      <formula>"НЕРАВНЕНИЕ !"</formula>
    </cfRule>
  </conditionalFormatting>
  <conditionalFormatting sqref="I140:J141 N140:N141">
    <cfRule type="cellIs" dxfId="203" priority="41" stopIfTrue="1" operator="equal">
      <formula>"НЕРАВНЕНИЕ !"</formula>
    </cfRule>
  </conditionalFormatting>
  <conditionalFormatting sqref="L140:M141">
    <cfRule type="cellIs" dxfId="202" priority="40" stopIfTrue="1" operator="equal">
      <formula>"НЕРАВНЕНИЕ !"</formula>
    </cfRule>
  </conditionalFormatting>
  <conditionalFormatting sqref="I140:J141 L140:L141 N140:N141 F140:G141">
    <cfRule type="cellIs" dxfId="201" priority="39" operator="notEqual">
      <formula>0</formula>
    </cfRule>
  </conditionalFormatting>
  <conditionalFormatting sqref="I133:J133">
    <cfRule type="cellIs" dxfId="200" priority="37" stopIfTrue="1" operator="notEqual">
      <formula>0</formula>
    </cfRule>
  </conditionalFormatting>
  <conditionalFormatting sqref="L82">
    <cfRule type="cellIs" dxfId="199" priority="32" stopIfTrue="1" operator="notEqual">
      <formula>0</formula>
    </cfRule>
  </conditionalFormatting>
  <conditionalFormatting sqref="N82">
    <cfRule type="cellIs" dxfId="198" priority="31" stopIfTrue="1" operator="notEqual">
      <formula>0</formula>
    </cfRule>
  </conditionalFormatting>
  <conditionalFormatting sqref="L133">
    <cfRule type="cellIs" dxfId="197" priority="36" stopIfTrue="1" operator="notEqual">
      <formula>0</formula>
    </cfRule>
  </conditionalFormatting>
  <conditionalFormatting sqref="N133">
    <cfRule type="cellIs" dxfId="196" priority="35" stopIfTrue="1" operator="notEqual">
      <formula>0</formula>
    </cfRule>
  </conditionalFormatting>
  <conditionalFormatting sqref="F82:H82">
    <cfRule type="cellIs" dxfId="195" priority="34" stopIfTrue="1" operator="notEqual">
      <formula>0</formula>
    </cfRule>
  </conditionalFormatting>
  <conditionalFormatting sqref="I82:J82">
    <cfRule type="cellIs" dxfId="194" priority="33" stopIfTrue="1" operator="notEqual">
      <formula>0</formula>
    </cfRule>
  </conditionalFormatting>
  <conditionalFormatting sqref="B82">
    <cfRule type="cellIs" dxfId="193" priority="29" operator="equal">
      <formula>0</formula>
    </cfRule>
    <cfRule type="cellIs" dxfId="192" priority="30" stopIfTrue="1" operator="notEqual">
      <formula>0</formula>
    </cfRule>
  </conditionalFormatting>
  <conditionalFormatting sqref="P133:Q133">
    <cfRule type="cellIs" dxfId="191" priority="28" stopIfTrue="1" operator="notEqual">
      <formula>0</formula>
    </cfRule>
  </conditionalFormatting>
  <conditionalFormatting sqref="P137:Q138">
    <cfRule type="cellIs" dxfId="190" priority="26" stopIfTrue="1" operator="equal">
      <formula>"НЕРАВНЕНИЕ!"</formula>
    </cfRule>
    <cfRule type="cellIs" priority="27" stopIfTrue="1" operator="equal">
      <formula>"НЕРАВНЕНИЕ!"</formula>
    </cfRule>
  </conditionalFormatting>
  <conditionalFormatting sqref="P140:Q141">
    <cfRule type="cellIs" dxfId="189" priority="24" stopIfTrue="1" operator="equal">
      <formula>"НЕРАВНЕНИЕ !"</formula>
    </cfRule>
    <cfRule type="cellIs" priority="25" stopIfTrue="1" operator="equal">
      <formula>"НЕРАВНЕНИЕ !"</formula>
    </cfRule>
  </conditionalFormatting>
  <conditionalFormatting sqref="P140:Q141">
    <cfRule type="cellIs" dxfId="188" priority="23" operator="notEqual">
      <formula>0</formula>
    </cfRule>
  </conditionalFormatting>
  <conditionalFormatting sqref="P2">
    <cfRule type="cellIs" dxfId="187" priority="18" stopIfTrue="1" operator="equal">
      <formula>98</formula>
    </cfRule>
    <cfRule type="cellIs" dxfId="186" priority="19" stopIfTrue="1" operator="equal">
      <formula>96</formula>
    </cfRule>
    <cfRule type="cellIs" dxfId="185" priority="20" stopIfTrue="1" operator="equal">
      <formula>42</formula>
    </cfRule>
    <cfRule type="cellIs" dxfId="184" priority="21" stopIfTrue="1" operator="equal">
      <formula>97</formula>
    </cfRule>
    <cfRule type="cellIs" dxfId="183" priority="22" stopIfTrue="1" operator="equal">
      <formula>33</formula>
    </cfRule>
  </conditionalFormatting>
  <conditionalFormatting sqref="Q2">
    <cfRule type="cellIs" dxfId="182" priority="13" stopIfTrue="1" operator="equal">
      <formula>"Чужди средства"</formula>
    </cfRule>
    <cfRule type="cellIs" dxfId="181" priority="14" stopIfTrue="1" operator="equal">
      <formula>"СЕС - ДМП"</formula>
    </cfRule>
    <cfRule type="cellIs" dxfId="180" priority="15" stopIfTrue="1" operator="equal">
      <formula>"СЕС - РА"</formula>
    </cfRule>
    <cfRule type="cellIs" dxfId="179" priority="16" stopIfTrue="1" operator="equal">
      <formula>"СЕС - ДЕС"</formula>
    </cfRule>
    <cfRule type="cellIs" dxfId="178" priority="17" stopIfTrue="1" operator="equal">
      <formula>"СЕС - КСФ"</formula>
    </cfRule>
  </conditionalFormatting>
  <conditionalFormatting sqref="P82:Q82">
    <cfRule type="cellIs" dxfId="177" priority="9" stopIfTrue="1" operator="notEqual">
      <formula>0</formula>
    </cfRule>
  </conditionalFormatting>
  <conditionalFormatting sqref="T2:U2">
    <cfRule type="cellIs" dxfId="176" priority="5" stopIfTrue="1" operator="between">
      <formula>1000000000000</formula>
      <formula>9999999999999990</formula>
    </cfRule>
    <cfRule type="cellIs" dxfId="175" priority="6" stopIfTrue="1" operator="between">
      <formula>10000000000</formula>
      <formula>999999999999</formula>
    </cfRule>
    <cfRule type="cellIs" dxfId="174" priority="7" stopIfTrue="1" operator="between">
      <formula>1000000</formula>
      <formula>99999999</formula>
    </cfRule>
    <cfRule type="cellIs" dxfId="173"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xr:uid="{00000000-0002-0000-0000-000000000000}">
      <formula1>-10000000000000000</formula1>
      <formula2>10000000000000000</formula2>
    </dataValidation>
    <dataValidation operator="greaterThan" allowBlank="1" showInputMessage="1" showErrorMessage="1" sqref="C134" xr:uid="{00000000-0002-0000-0000-000001000000}"/>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5 F133:U179 M10:O10 C134 R10:U10 F8:G9 I8:U9 F16:G22 I16:U21 F2:H2 J2:U2 I52:U68 I51:O51 R51:U51 I70:U123 I69:O69 R69:U69 I126:R126 I124:O124 R124:U124 I130:U130 I129:O129 R129:U129 I132:U132 I131:O131 R131:U131 I24:U50 I22:O22 T22:U22 R22 I11:U12 F11:G14 I14:O14 T14:U14 R14 F126:G126 K23 M23 O23 R23:U23 F24:G124 F128:G132 I128:U128 K127 M127 O127 R127:U127 I13:O13 R13:U13 F7:U7 F6:M6 O6:P6 R6:U6 T126:U126"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Z256"/>
  <sheetViews>
    <sheetView showZeros="0" tabSelected="1" topLeftCell="B6" zoomScale="75" zoomScaleNormal="75" workbookViewId="0">
      <selection activeCell="H11" sqref="H11"/>
    </sheetView>
  </sheetViews>
  <sheetFormatPr defaultRowHeight="12.75"/>
  <cols>
    <col min="1" max="1" width="3.85546875" style="587" hidden="1" customWidth="1"/>
    <col min="2" max="2" width="81.7109375" style="170" customWidth="1"/>
    <col min="3" max="3" width="3.28515625" style="170" hidden="1" customWidth="1"/>
    <col min="4" max="4" width="4.140625" style="170" hidden="1" customWidth="1"/>
    <col min="5" max="6" width="19.140625" style="169" customWidth="1"/>
    <col min="7" max="10" width="19" style="169" customWidth="1"/>
    <col min="11" max="13" width="23.140625" style="169" hidden="1" customWidth="1"/>
    <col min="14" max="14" width="5.7109375" style="170" customWidth="1"/>
    <col min="15" max="15" width="55.5703125" style="587" customWidth="1"/>
    <col min="16" max="16" width="13.7109375" style="170" hidden="1" customWidth="1"/>
    <col min="17" max="17" width="5.7109375" style="170" customWidth="1"/>
    <col min="18" max="18" width="14.42578125" style="815" customWidth="1"/>
    <col min="19" max="19" width="13.42578125" style="815" customWidth="1"/>
    <col min="20" max="21" width="11.140625" style="815" customWidth="1"/>
    <col min="22" max="22" width="16.28515625" style="815" hidden="1" customWidth="1"/>
    <col min="23" max="23" width="15" style="815" hidden="1" customWidth="1"/>
    <col min="24" max="24" width="15" style="816" customWidth="1"/>
    <col min="25" max="25" width="15.7109375" style="815" hidden="1" customWidth="1"/>
    <col min="26" max="26" width="15.28515625" style="815" hidden="1" customWidth="1"/>
    <col min="27" max="16384" width="9.140625" style="815"/>
  </cols>
  <sheetData>
    <row r="1" spans="1:26" ht="18.75" hidden="1">
      <c r="B1" s="689"/>
      <c r="C1" s="689"/>
      <c r="D1" s="689"/>
      <c r="E1" s="567"/>
      <c r="F1" s="684"/>
      <c r="G1" s="684"/>
      <c r="H1" s="684"/>
      <c r="I1" s="567"/>
      <c r="J1" s="567"/>
      <c r="N1" s="587"/>
      <c r="O1" s="689"/>
      <c r="Q1" s="587"/>
    </row>
    <row r="2" spans="1:26" ht="15.75" hidden="1">
      <c r="B2" s="689"/>
      <c r="C2" s="689"/>
      <c r="D2" s="689"/>
      <c r="E2" s="567"/>
      <c r="F2" s="685"/>
      <c r="G2" s="685"/>
      <c r="H2" s="685"/>
      <c r="I2" s="567"/>
      <c r="J2" s="567"/>
      <c r="N2" s="587"/>
      <c r="O2" s="689"/>
      <c r="Q2" s="587"/>
    </row>
    <row r="3" spans="1:26" ht="21.75" hidden="1" customHeight="1">
      <c r="B3" s="689"/>
      <c r="C3" s="689"/>
      <c r="D3" s="689"/>
      <c r="E3" s="567"/>
      <c r="F3" s="685"/>
      <c r="G3" s="685"/>
      <c r="H3" s="685"/>
      <c r="I3" s="567"/>
      <c r="J3" s="567"/>
      <c r="N3" s="587"/>
      <c r="Q3" s="587"/>
    </row>
    <row r="4" spans="1:26" ht="15.75" hidden="1">
      <c r="B4" s="689"/>
      <c r="C4" s="689"/>
      <c r="D4" s="689"/>
      <c r="E4" s="567"/>
      <c r="F4" s="685"/>
      <c r="G4" s="685"/>
      <c r="H4" s="685"/>
      <c r="I4" s="567"/>
      <c r="J4" s="567"/>
      <c r="N4" s="587"/>
      <c r="O4" s="678"/>
      <c r="Q4" s="587"/>
    </row>
    <row r="5" spans="1:26" ht="18" hidden="1" customHeight="1">
      <c r="B5" s="689"/>
      <c r="C5" s="689"/>
      <c r="D5" s="689"/>
      <c r="E5" s="567"/>
      <c r="F5" s="685"/>
      <c r="G5" s="685"/>
      <c r="H5" s="685"/>
      <c r="I5" s="567"/>
      <c r="J5" s="567"/>
      <c r="N5" s="587"/>
      <c r="O5" s="681"/>
      <c r="Q5" s="587"/>
    </row>
    <row r="6" spans="1:26" ht="20.25">
      <c r="B6" s="689"/>
      <c r="C6" s="689"/>
      <c r="D6" s="689"/>
      <c r="E6" s="567"/>
      <c r="F6" s="685"/>
      <c r="G6" s="685"/>
      <c r="H6" s="685"/>
      <c r="I6" s="567"/>
      <c r="J6" s="567"/>
      <c r="N6" s="587"/>
      <c r="O6" s="687"/>
      <c r="Q6" s="587"/>
    </row>
    <row r="7" spans="1:26" ht="9" hidden="1" customHeight="1">
      <c r="B7" s="687"/>
      <c r="C7" s="687"/>
      <c r="D7" s="687"/>
      <c r="E7" s="567"/>
      <c r="F7" s="567"/>
      <c r="G7" s="567"/>
      <c r="H7" s="567"/>
      <c r="I7" s="567"/>
      <c r="J7" s="567"/>
      <c r="N7" s="587"/>
      <c r="P7" s="587"/>
      <c r="Q7" s="587"/>
    </row>
    <row r="8" spans="1:26" ht="22.5" customHeight="1" thickBot="1">
      <c r="B8" s="1261" t="str">
        <f>VLOOKUP(E15,SMETKA,3,FALSE)</f>
        <v xml:space="preserve">                                  ОТЧЕТ ЗА КАСОВОТО ИЗПЪЛНЕНИЕ НА БЮДЖЕТА</v>
      </c>
      <c r="C8" s="833"/>
      <c r="D8" s="833"/>
      <c r="E8" s="834"/>
      <c r="F8" s="834"/>
      <c r="G8" s="834"/>
      <c r="H8" s="834"/>
      <c r="I8" s="834"/>
      <c r="J8" s="835"/>
      <c r="K8" s="171"/>
      <c r="L8" s="171"/>
      <c r="M8" s="171"/>
      <c r="N8" s="587"/>
      <c r="P8" s="587"/>
      <c r="Q8" s="587"/>
    </row>
    <row r="9" spans="1:26" ht="12" customHeight="1" thickTop="1">
      <c r="B9" s="687"/>
      <c r="C9" s="687"/>
      <c r="D9" s="687"/>
      <c r="E9" s="686"/>
      <c r="F9" s="686"/>
      <c r="G9" s="686"/>
      <c r="H9" s="686"/>
      <c r="I9" s="686"/>
      <c r="J9" s="686"/>
      <c r="K9" s="172"/>
      <c r="L9" s="172"/>
      <c r="M9" s="172"/>
      <c r="N9" s="587"/>
      <c r="P9" s="587"/>
      <c r="Q9" s="587"/>
    </row>
    <row r="10" spans="1:26" ht="18.75">
      <c r="B10" s="688"/>
      <c r="C10" s="688"/>
      <c r="D10" s="688"/>
      <c r="E10" s="567"/>
      <c r="F10" s="917"/>
      <c r="G10" s="917"/>
      <c r="H10" s="917"/>
      <c r="I10" s="567"/>
      <c r="J10" s="567"/>
      <c r="N10" s="587"/>
      <c r="O10" s="688"/>
      <c r="Q10" s="587"/>
    </row>
    <row r="11" spans="1:26" ht="23.25" customHeight="1">
      <c r="B11" s="1628" t="str">
        <f>+OTCHET!B9</f>
        <v>ДЪРЖАВЕН ФОНД ЗЕМЕДЕЛИЕ</v>
      </c>
      <c r="C11" s="1628"/>
      <c r="D11" s="1628"/>
      <c r="E11" s="1584" t="s">
        <v>1587</v>
      </c>
      <c r="F11" s="1585">
        <f>OTCHET!F9</f>
        <v>46203</v>
      </c>
      <c r="G11" s="1652" t="s">
        <v>1372</v>
      </c>
      <c r="H11" s="1653">
        <f>+OTCHET!H9</f>
        <v>0</v>
      </c>
      <c r="I11" s="1873">
        <f>+OTCHET!I9</f>
        <v>0</v>
      </c>
      <c r="J11" s="1874"/>
      <c r="K11" s="173"/>
      <c r="L11" s="173"/>
      <c r="N11" s="587"/>
      <c r="O11" s="701"/>
      <c r="Q11" s="587"/>
      <c r="R11" s="817"/>
      <c r="S11" s="817"/>
      <c r="T11" s="817"/>
      <c r="U11" s="817"/>
    </row>
    <row r="12" spans="1:26" ht="23.25" customHeight="1">
      <c r="B12" s="922" t="s">
        <v>1293</v>
      </c>
      <c r="C12" s="679"/>
      <c r="D12" s="688"/>
      <c r="E12" s="567"/>
      <c r="F12" s="680"/>
      <c r="G12" s="567"/>
      <c r="H12" s="1122"/>
      <c r="I12" s="1942" t="s">
        <v>1501</v>
      </c>
      <c r="J12" s="1942"/>
      <c r="N12" s="587"/>
      <c r="O12" s="679"/>
      <c r="Q12" s="587"/>
      <c r="R12" s="817"/>
      <c r="S12" s="817"/>
      <c r="T12" s="817"/>
      <c r="U12" s="817"/>
    </row>
    <row r="13" spans="1:26" ht="23.25" customHeight="1">
      <c r="B13" s="832" t="str">
        <f>+OTCHET!B12</f>
        <v>Държавен фонд "Земеделие"</v>
      </c>
      <c r="C13" s="679"/>
      <c r="D13" s="679"/>
      <c r="E13" s="882" t="str">
        <f>+OTCHET!E12</f>
        <v>код по ЕБК:</v>
      </c>
      <c r="F13" s="1661" t="str">
        <f>+OTCHET!F12</f>
        <v>8400</v>
      </c>
      <c r="G13" s="567"/>
      <c r="H13" s="1122"/>
      <c r="I13" s="1943"/>
      <c r="J13" s="1943"/>
      <c r="N13" s="587"/>
      <c r="O13" s="679"/>
      <c r="Q13" s="587"/>
      <c r="R13" s="817"/>
      <c r="S13" s="817"/>
      <c r="T13" s="817"/>
      <c r="U13" s="817"/>
    </row>
    <row r="14" spans="1:26" ht="23.25" customHeight="1">
      <c r="B14" s="925" t="s">
        <v>1292</v>
      </c>
      <c r="C14" s="681"/>
      <c r="D14" s="681"/>
      <c r="E14" s="681"/>
      <c r="F14" s="681"/>
      <c r="G14" s="681"/>
      <c r="H14" s="1122"/>
      <c r="I14" s="1943"/>
      <c r="J14" s="1943"/>
      <c r="N14" s="587"/>
      <c r="O14" s="681"/>
      <c r="Q14" s="587"/>
      <c r="R14" s="817"/>
      <c r="S14" s="817"/>
      <c r="T14" s="817"/>
      <c r="U14" s="817"/>
    </row>
    <row r="15" spans="1:26" ht="21.75" customHeight="1" thickBot="1">
      <c r="B15" s="1262" t="s">
        <v>1317</v>
      </c>
      <c r="C15" s="561"/>
      <c r="D15" s="561"/>
      <c r="E15" s="1722">
        <f>+OTCHET!E15</f>
        <v>0</v>
      </c>
      <c r="F15" s="1259" t="str">
        <f>OTCHET!F15</f>
        <v>БЮДЖЕТ</v>
      </c>
      <c r="G15" s="681"/>
      <c r="H15" s="585"/>
      <c r="I15" s="585"/>
      <c r="J15" s="1099"/>
      <c r="K15" s="176"/>
      <c r="L15" s="176"/>
      <c r="M15" s="177"/>
      <c r="N15" s="585"/>
      <c r="O15" s="561"/>
      <c r="P15" s="175"/>
      <c r="Q15" s="587"/>
      <c r="R15" s="817"/>
      <c r="S15" s="817"/>
      <c r="T15" s="817"/>
      <c r="U15" s="817"/>
      <c r="V15" s="817"/>
      <c r="W15" s="817"/>
      <c r="Y15" s="817"/>
      <c r="Z15" s="817"/>
    </row>
    <row r="16" spans="1:26" ht="16.5" thickBot="1">
      <c r="A16" s="823"/>
      <c r="B16" s="682"/>
      <c r="C16" s="682"/>
      <c r="D16" s="682"/>
      <c r="E16" s="683"/>
      <c r="F16" s="683"/>
      <c r="G16" s="683"/>
      <c r="H16" s="683"/>
      <c r="I16" s="683"/>
      <c r="J16" s="805" t="s">
        <v>2147</v>
      </c>
      <c r="K16" s="569"/>
      <c r="L16" s="569"/>
      <c r="M16" s="568"/>
      <c r="N16" s="1100"/>
      <c r="O16" s="1101"/>
      <c r="P16" s="702"/>
      <c r="Q16" s="587"/>
      <c r="R16" s="817"/>
      <c r="S16" s="817"/>
      <c r="T16" s="817"/>
      <c r="U16" s="817"/>
      <c r="V16" s="817"/>
      <c r="W16" s="817"/>
      <c r="Y16" s="817"/>
      <c r="Z16" s="817"/>
    </row>
    <row r="17" spans="1:26" ht="22.5" customHeight="1">
      <c r="A17" s="823"/>
      <c r="B17" s="562"/>
      <c r="C17" s="563" t="s">
        <v>661</v>
      </c>
      <c r="D17" s="563"/>
      <c r="E17" s="1946" t="s">
        <v>2182</v>
      </c>
      <c r="F17" s="1948" t="s">
        <v>2181</v>
      </c>
      <c r="G17" s="1102" t="s">
        <v>1288</v>
      </c>
      <c r="H17" s="1103"/>
      <c r="I17" s="1104"/>
      <c r="J17" s="1105"/>
      <c r="K17" s="179"/>
      <c r="L17" s="179"/>
      <c r="M17" s="179"/>
      <c r="N17" s="690"/>
      <c r="O17" s="1701" t="s">
        <v>1291</v>
      </c>
      <c r="P17" s="178"/>
      <c r="Q17" s="587"/>
      <c r="R17" s="817"/>
      <c r="S17" s="817"/>
      <c r="T17" s="817"/>
      <c r="U17" s="817"/>
      <c r="V17" s="817"/>
      <c r="W17" s="817"/>
      <c r="X17" s="817"/>
      <c r="Y17" s="817"/>
      <c r="Z17" s="817"/>
    </row>
    <row r="18" spans="1:26" ht="47.25" customHeight="1">
      <c r="A18" s="823"/>
      <c r="B18" s="806" t="s">
        <v>1289</v>
      </c>
      <c r="C18" s="564"/>
      <c r="D18" s="564"/>
      <c r="E18" s="1947"/>
      <c r="F18" s="1949"/>
      <c r="G18" s="1839" t="s">
        <v>2177</v>
      </c>
      <c r="H18" s="1840" t="s">
        <v>2178</v>
      </c>
      <c r="I18" s="1840" t="s">
        <v>2179</v>
      </c>
      <c r="J18" s="1841" t="s">
        <v>1195</v>
      </c>
      <c r="K18" s="180" t="s">
        <v>612</v>
      </c>
      <c r="L18" s="180" t="s">
        <v>612</v>
      </c>
      <c r="M18" s="180"/>
      <c r="N18" s="691"/>
      <c r="O18" s="1702"/>
      <c r="P18" s="178"/>
      <c r="Q18" s="702"/>
      <c r="R18" s="817"/>
      <c r="S18" s="817"/>
      <c r="T18" s="817"/>
      <c r="U18" s="817"/>
      <c r="V18" s="817"/>
      <c r="W18" s="817"/>
      <c r="X18" s="817"/>
      <c r="Y18" s="817"/>
      <c r="Z18" s="817"/>
    </row>
    <row r="19" spans="1:26" ht="15.75" hidden="1">
      <c r="A19" s="823"/>
      <c r="B19" s="565"/>
      <c r="C19" s="565"/>
      <c r="D19" s="565"/>
      <c r="E19" s="807"/>
      <c r="F19" s="807"/>
      <c r="G19" s="808"/>
      <c r="H19" s="809"/>
      <c r="I19" s="809"/>
      <c r="J19" s="810"/>
      <c r="K19" s="181"/>
      <c r="L19" s="181"/>
      <c r="M19" s="181"/>
      <c r="N19" s="691"/>
      <c r="O19" s="838"/>
      <c r="P19" s="178"/>
      <c r="Q19" s="702"/>
      <c r="R19" s="817"/>
      <c r="S19" s="817"/>
      <c r="T19" s="817"/>
      <c r="U19" s="817"/>
      <c r="V19" s="817"/>
      <c r="W19" s="817"/>
      <c r="X19" s="817"/>
      <c r="Y19" s="817"/>
      <c r="Z19" s="817"/>
    </row>
    <row r="20" spans="1:26" ht="16.5" thickBot="1">
      <c r="A20" s="823"/>
      <c r="B20" s="1260" t="s">
        <v>1316</v>
      </c>
      <c r="C20" s="811"/>
      <c r="D20" s="811"/>
      <c r="E20" s="907" t="s">
        <v>334</v>
      </c>
      <c r="F20" s="907" t="s">
        <v>335</v>
      </c>
      <c r="G20" s="908" t="s">
        <v>973</v>
      </c>
      <c r="H20" s="909" t="s">
        <v>974</v>
      </c>
      <c r="I20" s="909" t="s">
        <v>950</v>
      </c>
      <c r="J20" s="910" t="s">
        <v>1184</v>
      </c>
      <c r="K20" s="182" t="s">
        <v>614</v>
      </c>
      <c r="L20" s="182" t="s">
        <v>616</v>
      </c>
      <c r="M20" s="182" t="s">
        <v>616</v>
      </c>
      <c r="N20" s="692"/>
      <c r="O20" s="839"/>
      <c r="P20" s="175"/>
      <c r="Q20" s="702"/>
      <c r="R20" s="817"/>
      <c r="S20" s="817"/>
      <c r="T20" s="817"/>
      <c r="U20" s="817"/>
      <c r="V20" s="817"/>
      <c r="W20" s="817"/>
      <c r="X20" s="817"/>
      <c r="Y20" s="817"/>
      <c r="Z20" s="817"/>
    </row>
    <row r="21" spans="1:26" ht="15.75">
      <c r="A21" s="823"/>
      <c r="B21" s="566"/>
      <c r="C21" s="566"/>
      <c r="D21" s="566"/>
      <c r="E21" s="570"/>
      <c r="F21" s="570"/>
      <c r="G21" s="706"/>
      <c r="H21" s="707"/>
      <c r="I21" s="707"/>
      <c r="J21" s="708"/>
      <c r="K21" s="183"/>
      <c r="L21" s="183"/>
      <c r="M21" s="183"/>
      <c r="N21" s="693"/>
      <c r="O21" s="840"/>
      <c r="P21" s="174"/>
      <c r="Q21" s="702"/>
      <c r="R21" s="817"/>
      <c r="S21" s="817"/>
      <c r="T21" s="817"/>
      <c r="U21" s="817"/>
      <c r="V21" s="817"/>
      <c r="W21" s="817"/>
      <c r="X21" s="817"/>
      <c r="Y21" s="817"/>
      <c r="Z21" s="817"/>
    </row>
    <row r="22" spans="1:26" ht="19.5" thickBot="1">
      <c r="A22" s="823">
        <v>10</v>
      </c>
      <c r="B22" s="598" t="s">
        <v>2068</v>
      </c>
      <c r="C22" s="599" t="s">
        <v>336</v>
      </c>
      <c r="D22" s="600"/>
      <c r="E22" s="601">
        <f t="shared" ref="E22:J22" si="0">+E23+E25+E36+E37</f>
        <v>0</v>
      </c>
      <c r="F22" s="601">
        <f t="shared" si="0"/>
        <v>262390</v>
      </c>
      <c r="G22" s="709">
        <f t="shared" si="0"/>
        <v>298623</v>
      </c>
      <c r="H22" s="710">
        <f t="shared" si="0"/>
        <v>0</v>
      </c>
      <c r="I22" s="710">
        <f t="shared" si="0"/>
        <v>0</v>
      </c>
      <c r="J22" s="711">
        <f t="shared" si="0"/>
        <v>-36233</v>
      </c>
      <c r="K22" s="184">
        <f>+K23+K25+K35+K36+K37</f>
        <v>0</v>
      </c>
      <c r="L22" s="184">
        <f>+L23+L25+L35+L36+L37</f>
        <v>0</v>
      </c>
      <c r="M22" s="184">
        <f>+M23+M25+M35+M36</f>
        <v>0</v>
      </c>
      <c r="N22" s="694"/>
      <c r="O22" s="841" t="s">
        <v>336</v>
      </c>
      <c r="P22" s="185"/>
      <c r="Q22" s="702"/>
      <c r="R22" s="817"/>
      <c r="S22" s="817"/>
      <c r="T22" s="817"/>
      <c r="U22" s="817"/>
      <c r="V22" s="817"/>
      <c r="W22" s="817"/>
      <c r="X22" s="817"/>
      <c r="Y22" s="817"/>
      <c r="Z22" s="817"/>
    </row>
    <row r="23" spans="1:26" ht="16.5" thickTop="1">
      <c r="A23" s="823">
        <v>15</v>
      </c>
      <c r="B23" s="596" t="s">
        <v>641</v>
      </c>
      <c r="C23" s="596" t="s">
        <v>37</v>
      </c>
      <c r="D23" s="596"/>
      <c r="E23" s="608">
        <f>OTCHET!E22+OTCHET!E28+OTCHET!E33+OTCHET!E39+OTCHET!E47+OTCHET!E52+OTCHET!E58+OTCHET!E61+OTCHET!E64+OTCHET!E65+OTCHET!E72+OTCHET!E73</f>
        <v>0</v>
      </c>
      <c r="F23" s="608">
        <f t="shared" ref="F23:F88" si="1">+G23+H23+I23+J23</f>
        <v>0</v>
      </c>
      <c r="G23" s="712">
        <f>OTCHET!G22+OTCHET!G28+OTCHET!G33+OTCHET!G39+OTCHET!G47+OTCHET!G52+OTCHET!G58+OTCHET!G61+OTCHET!G64+OTCHET!G65+OTCHET!G72+OTCHET!G73</f>
        <v>0</v>
      </c>
      <c r="H23" s="713">
        <f>OTCHET!H22+OTCHET!H28+OTCHET!H33+OTCHET!H39+OTCHET!H47+OTCHET!H52+OTCHET!H58+OTCHET!H61+OTCHET!H64+OTCHET!H65+OTCHET!H72+OTCHET!H73</f>
        <v>0</v>
      </c>
      <c r="I23" s="713">
        <f>OTCHET!I22+OTCHET!I28+OTCHET!I33+OTCHET!I39+OTCHET!I47+OTCHET!I52+OTCHET!I58+OTCHET!I61+OTCHET!I64+OTCHET!I65+OTCHET!I72+OTCHET!I73</f>
        <v>0</v>
      </c>
      <c r="J23" s="714">
        <f>OTCHET!J22+OTCHET!J28+OTCHET!J33+OTCHET!J39+OTCHET!J47+OTCHET!J52+OTCHET!J58+OTCHET!J61+OTCHET!J64+OTCHET!J65+OTCHET!J72+OTCHET!J73</f>
        <v>0</v>
      </c>
      <c r="K23" s="186"/>
      <c r="L23" s="186"/>
      <c r="M23" s="186"/>
      <c r="N23" s="695"/>
      <c r="O23" s="842" t="s">
        <v>37</v>
      </c>
      <c r="P23" s="187"/>
      <c r="Q23" s="702"/>
      <c r="R23" s="817"/>
      <c r="S23" s="817"/>
      <c r="T23" s="817"/>
      <c r="U23" s="817"/>
      <c r="V23" s="817"/>
      <c r="W23" s="817"/>
      <c r="X23" s="817"/>
      <c r="Y23" s="817"/>
      <c r="Z23" s="817"/>
    </row>
    <row r="24" spans="1:26" ht="16.5" hidden="1" customHeight="1">
      <c r="A24" s="823"/>
      <c r="B24" s="617" t="s">
        <v>16</v>
      </c>
      <c r="C24" s="617" t="s">
        <v>13</v>
      </c>
      <c r="D24" s="617"/>
      <c r="E24" s="611"/>
      <c r="F24" s="611">
        <f t="shared" si="1"/>
        <v>0</v>
      </c>
      <c r="G24" s="715"/>
      <c r="H24" s="716"/>
      <c r="I24" s="716"/>
      <c r="J24" s="717"/>
      <c r="K24" s="188"/>
      <c r="L24" s="188"/>
      <c r="M24" s="188"/>
      <c r="N24" s="695"/>
      <c r="O24" s="843" t="s">
        <v>13</v>
      </c>
      <c r="P24" s="187"/>
      <c r="Q24" s="702"/>
      <c r="R24" s="817"/>
      <c r="S24" s="817"/>
      <c r="T24" s="817"/>
      <c r="U24" s="817"/>
      <c r="V24" s="817"/>
      <c r="W24" s="817"/>
      <c r="X24" s="817"/>
      <c r="Y24" s="817"/>
      <c r="Z24" s="817"/>
    </row>
    <row r="25" spans="1:26" ht="16.5" thickBot="1">
      <c r="A25" s="823">
        <v>20</v>
      </c>
      <c r="B25" s="557" t="s">
        <v>1192</v>
      </c>
      <c r="C25" s="557" t="s">
        <v>622</v>
      </c>
      <c r="D25" s="557"/>
      <c r="E25" s="615">
        <f>+E26+E30+E31+E32+E33</f>
        <v>0</v>
      </c>
      <c r="F25" s="615">
        <f>+F26+F30+F31+F32+F33</f>
        <v>262390</v>
      </c>
      <c r="G25" s="718">
        <f t="shared" ref="G25:M25" si="2">+G26+G30+G31+G32+G33</f>
        <v>298623</v>
      </c>
      <c r="H25" s="719">
        <f>+H26+H30+H31+H32+H33</f>
        <v>0</v>
      </c>
      <c r="I25" s="719">
        <f>+I26+I30+I31+I32+I33</f>
        <v>0</v>
      </c>
      <c r="J25" s="720">
        <f>+J26+J30+J31+J32+J33</f>
        <v>-36233</v>
      </c>
      <c r="K25" s="184">
        <f t="shared" si="2"/>
        <v>0</v>
      </c>
      <c r="L25" s="184">
        <f t="shared" si="2"/>
        <v>0</v>
      </c>
      <c r="M25" s="184">
        <f t="shared" si="2"/>
        <v>0</v>
      </c>
      <c r="N25" s="695"/>
      <c r="O25" s="844" t="s">
        <v>622</v>
      </c>
      <c r="P25" s="187"/>
      <c r="Q25" s="702"/>
      <c r="R25" s="817"/>
      <c r="S25" s="817"/>
      <c r="T25" s="817"/>
      <c r="U25" s="817"/>
      <c r="V25" s="817"/>
      <c r="W25" s="817"/>
      <c r="X25" s="817"/>
      <c r="Y25" s="817"/>
      <c r="Z25" s="817"/>
    </row>
    <row r="26" spans="1:26" ht="15.75">
      <c r="A26" s="823">
        <v>25</v>
      </c>
      <c r="B26" s="559" t="s">
        <v>642</v>
      </c>
      <c r="C26" s="559" t="s">
        <v>623</v>
      </c>
      <c r="D26" s="559"/>
      <c r="E26" s="614">
        <f>OTCHET!E74</f>
        <v>0</v>
      </c>
      <c r="F26" s="614">
        <f t="shared" si="1"/>
        <v>16973</v>
      </c>
      <c r="G26" s="721">
        <f>OTCHET!G74</f>
        <v>7370</v>
      </c>
      <c r="H26" s="722">
        <f>OTCHET!H74</f>
        <v>0</v>
      </c>
      <c r="I26" s="722">
        <f>OTCHET!I74</f>
        <v>0</v>
      </c>
      <c r="J26" s="723">
        <f>OTCHET!J74</f>
        <v>9603</v>
      </c>
      <c r="K26" s="188"/>
      <c r="L26" s="188"/>
      <c r="M26" s="188"/>
      <c r="N26" s="695"/>
      <c r="O26" s="845" t="s">
        <v>623</v>
      </c>
      <c r="P26" s="187"/>
      <c r="Q26" s="702"/>
      <c r="R26" s="817"/>
      <c r="S26" s="817"/>
      <c r="T26" s="817"/>
      <c r="U26" s="817"/>
      <c r="V26" s="817"/>
      <c r="W26" s="817"/>
      <c r="X26" s="817"/>
      <c r="Y26" s="817"/>
      <c r="Z26" s="817"/>
    </row>
    <row r="27" spans="1:26" ht="15.75">
      <c r="A27" s="823">
        <v>26</v>
      </c>
      <c r="B27" s="602" t="s">
        <v>1284</v>
      </c>
      <c r="C27" s="603" t="s">
        <v>17</v>
      </c>
      <c r="D27" s="602"/>
      <c r="E27" s="672">
        <f>OTCHET!E75</f>
        <v>0</v>
      </c>
      <c r="F27" s="672">
        <f t="shared" si="1"/>
        <v>0</v>
      </c>
      <c r="G27" s="724">
        <f>OTCHET!G75</f>
        <v>0</v>
      </c>
      <c r="H27" s="725">
        <f>OTCHET!H75</f>
        <v>0</v>
      </c>
      <c r="I27" s="725">
        <f>OTCHET!I75</f>
        <v>0</v>
      </c>
      <c r="J27" s="726">
        <f>OTCHET!J75</f>
        <v>0</v>
      </c>
      <c r="K27" s="190"/>
      <c r="L27" s="190"/>
      <c r="M27" s="190"/>
      <c r="N27" s="695"/>
      <c r="O27" s="812" t="s">
        <v>17</v>
      </c>
      <c r="P27" s="187"/>
      <c r="Q27" s="702"/>
      <c r="R27" s="817"/>
      <c r="S27" s="817"/>
      <c r="T27" s="817"/>
      <c r="U27" s="817"/>
      <c r="V27" s="817"/>
      <c r="W27" s="817"/>
      <c r="X27" s="817"/>
      <c r="Y27" s="817"/>
      <c r="Z27" s="817"/>
    </row>
    <row r="28" spans="1:26" ht="15.75">
      <c r="A28" s="823">
        <v>30</v>
      </c>
      <c r="B28" s="604" t="s">
        <v>14</v>
      </c>
      <c r="C28" s="605" t="s">
        <v>18</v>
      </c>
      <c r="D28" s="604"/>
      <c r="E28" s="673">
        <f>OTCHET!E77</f>
        <v>0</v>
      </c>
      <c r="F28" s="673">
        <f t="shared" si="1"/>
        <v>0</v>
      </c>
      <c r="G28" s="727">
        <f>OTCHET!G77</f>
        <v>0</v>
      </c>
      <c r="H28" s="728">
        <f>OTCHET!H77</f>
        <v>0</v>
      </c>
      <c r="I28" s="728">
        <f>OTCHET!I77</f>
        <v>0</v>
      </c>
      <c r="J28" s="729">
        <f>OTCHET!J77</f>
        <v>0</v>
      </c>
      <c r="K28" s="189"/>
      <c r="L28" s="189"/>
      <c r="M28" s="189"/>
      <c r="N28" s="695"/>
      <c r="O28" s="813" t="s">
        <v>18</v>
      </c>
      <c r="P28" s="187"/>
      <c r="Q28" s="702"/>
      <c r="R28" s="817"/>
      <c r="S28" s="817"/>
      <c r="T28" s="817"/>
      <c r="U28" s="817"/>
      <c r="V28" s="817"/>
      <c r="W28" s="817"/>
      <c r="X28" s="817"/>
      <c r="Y28" s="817"/>
      <c r="Z28" s="817"/>
    </row>
    <row r="29" spans="1:26" ht="15.75">
      <c r="A29" s="823">
        <v>35</v>
      </c>
      <c r="B29" s="606" t="s">
        <v>643</v>
      </c>
      <c r="C29" s="607" t="s">
        <v>19</v>
      </c>
      <c r="D29" s="606"/>
      <c r="E29" s="674">
        <f>+OTCHET!E78+OTCHET!E79</f>
        <v>0</v>
      </c>
      <c r="F29" s="674">
        <f t="shared" si="1"/>
        <v>2827</v>
      </c>
      <c r="G29" s="730">
        <f>+OTCHET!G78+OTCHET!G79</f>
        <v>2827</v>
      </c>
      <c r="H29" s="731">
        <f>+OTCHET!H78+OTCHET!H79</f>
        <v>0</v>
      </c>
      <c r="I29" s="731">
        <f>+OTCHET!I78+OTCHET!I79</f>
        <v>0</v>
      </c>
      <c r="J29" s="732">
        <f>+OTCHET!J78+OTCHET!J79</f>
        <v>0</v>
      </c>
      <c r="K29" s="189"/>
      <c r="L29" s="189"/>
      <c r="M29" s="189"/>
      <c r="N29" s="695"/>
      <c r="O29" s="814" t="s">
        <v>19</v>
      </c>
      <c r="P29" s="187"/>
      <c r="Q29" s="702"/>
      <c r="R29" s="817"/>
      <c r="S29" s="817"/>
      <c r="T29" s="817"/>
      <c r="U29" s="817"/>
      <c r="V29" s="817"/>
      <c r="W29" s="817"/>
      <c r="X29" s="817"/>
      <c r="Y29" s="817"/>
      <c r="Z29" s="817"/>
    </row>
    <row r="30" spans="1:26" ht="15.75">
      <c r="A30" s="823">
        <v>40</v>
      </c>
      <c r="B30" s="592" t="s">
        <v>2069</v>
      </c>
      <c r="C30" s="592" t="s">
        <v>20</v>
      </c>
      <c r="D30" s="592"/>
      <c r="E30" s="610">
        <f>OTCHET!E90+OTCHET!E93+OTCHET!E94</f>
        <v>0</v>
      </c>
      <c r="F30" s="610">
        <f t="shared" si="1"/>
        <v>0</v>
      </c>
      <c r="G30" s="733">
        <f>OTCHET!G90+OTCHET!G93+OTCHET!G94</f>
        <v>0</v>
      </c>
      <c r="H30" s="734">
        <f>OTCHET!H90+OTCHET!H93+OTCHET!H94</f>
        <v>0</v>
      </c>
      <c r="I30" s="734">
        <f>OTCHET!I90+OTCHET!I93+OTCHET!I94</f>
        <v>0</v>
      </c>
      <c r="J30" s="735">
        <f>OTCHET!J90+OTCHET!J93+OTCHET!J94</f>
        <v>0</v>
      </c>
      <c r="K30" s="189"/>
      <c r="L30" s="189"/>
      <c r="M30" s="189"/>
      <c r="N30" s="695"/>
      <c r="O30" s="846" t="s">
        <v>20</v>
      </c>
      <c r="P30" s="187"/>
      <c r="Q30" s="702"/>
      <c r="R30" s="817"/>
      <c r="S30" s="817"/>
      <c r="T30" s="817"/>
      <c r="U30" s="817"/>
      <c r="V30" s="817"/>
      <c r="W30" s="817"/>
      <c r="X30" s="817"/>
      <c r="Y30" s="817"/>
      <c r="Z30" s="817"/>
    </row>
    <row r="31" spans="1:26" ht="15.75">
      <c r="A31" s="823">
        <v>45</v>
      </c>
      <c r="B31" s="593" t="s">
        <v>0</v>
      </c>
      <c r="C31" s="593" t="s">
        <v>624</v>
      </c>
      <c r="D31" s="593"/>
      <c r="E31" s="609">
        <f>OTCHET!E106</f>
        <v>0</v>
      </c>
      <c r="F31" s="609">
        <f t="shared" si="1"/>
        <v>132587</v>
      </c>
      <c r="G31" s="736">
        <f>OTCHET!G106</f>
        <v>59302</v>
      </c>
      <c r="H31" s="737">
        <f>OTCHET!H106</f>
        <v>0</v>
      </c>
      <c r="I31" s="737">
        <f>OTCHET!I106</f>
        <v>0</v>
      </c>
      <c r="J31" s="738">
        <f>OTCHET!J106</f>
        <v>73285</v>
      </c>
      <c r="K31" s="189"/>
      <c r="L31" s="189"/>
      <c r="M31" s="189"/>
      <c r="N31" s="695"/>
      <c r="O31" s="847" t="s">
        <v>624</v>
      </c>
      <c r="P31" s="187"/>
      <c r="Q31" s="702"/>
      <c r="R31" s="817"/>
      <c r="S31" s="817"/>
      <c r="T31" s="817"/>
      <c r="U31" s="817"/>
      <c r="V31" s="817"/>
      <c r="W31" s="817"/>
      <c r="X31" s="817"/>
      <c r="Y31" s="817"/>
      <c r="Z31" s="817"/>
    </row>
    <row r="32" spans="1:26" ht="15.75">
      <c r="A32" s="823">
        <v>50</v>
      </c>
      <c r="B32" s="593" t="s">
        <v>1</v>
      </c>
      <c r="C32" s="593" t="s">
        <v>703</v>
      </c>
      <c r="D32" s="593"/>
      <c r="E32" s="609">
        <f>OTCHET!E110+OTCHET!E119+OTCHET!E135+OTCHET!E136</f>
        <v>0</v>
      </c>
      <c r="F32" s="609">
        <f t="shared" si="1"/>
        <v>112830</v>
      </c>
      <c r="G32" s="736">
        <f>OTCHET!G110+OTCHET!G119+OTCHET!G135+OTCHET!G136</f>
        <v>231951</v>
      </c>
      <c r="H32" s="737">
        <f>OTCHET!H110+OTCHET!H119+OTCHET!H135+OTCHET!H136</f>
        <v>0</v>
      </c>
      <c r="I32" s="737">
        <f>OTCHET!I110+OTCHET!I119+OTCHET!I135+OTCHET!I136</f>
        <v>0</v>
      </c>
      <c r="J32" s="738">
        <f>OTCHET!J110+OTCHET!J119+OTCHET!J135+OTCHET!J136</f>
        <v>-119121</v>
      </c>
      <c r="K32" s="191"/>
      <c r="L32" s="191"/>
      <c r="M32" s="191"/>
      <c r="N32" s="695"/>
      <c r="O32" s="847" t="s">
        <v>703</v>
      </c>
      <c r="P32" s="187"/>
      <c r="Q32" s="702"/>
      <c r="R32" s="817"/>
      <c r="S32" s="817"/>
      <c r="T32" s="817"/>
      <c r="U32" s="817"/>
      <c r="V32" s="817"/>
      <c r="W32" s="817"/>
      <c r="X32" s="817"/>
      <c r="Y32" s="817"/>
      <c r="Z32" s="817"/>
    </row>
    <row r="33" spans="1:26" ht="16.5" thickBot="1">
      <c r="A33" s="823">
        <v>51</v>
      </c>
      <c r="B33" s="594" t="s">
        <v>664</v>
      </c>
      <c r="C33" s="595" t="s">
        <v>49</v>
      </c>
      <c r="D33" s="594"/>
      <c r="E33" s="611">
        <f>OTCHET!E123</f>
        <v>0</v>
      </c>
      <c r="F33" s="611">
        <f t="shared" si="1"/>
        <v>0</v>
      </c>
      <c r="G33" s="715">
        <f>OTCHET!G123</f>
        <v>0</v>
      </c>
      <c r="H33" s="716">
        <f>OTCHET!H123</f>
        <v>0</v>
      </c>
      <c r="I33" s="716">
        <f>OTCHET!I123</f>
        <v>0</v>
      </c>
      <c r="J33" s="717">
        <f>OTCHET!J123</f>
        <v>0</v>
      </c>
      <c r="K33" s="191"/>
      <c r="L33" s="191"/>
      <c r="M33" s="191"/>
      <c r="N33" s="695"/>
      <c r="O33" s="843" t="s">
        <v>49</v>
      </c>
      <c r="P33" s="187"/>
      <c r="Q33" s="702"/>
      <c r="R33" s="817"/>
      <c r="S33" s="817"/>
      <c r="T33" s="817"/>
      <c r="U33" s="817"/>
      <c r="V33" s="817"/>
      <c r="W33" s="817"/>
      <c r="X33" s="817"/>
      <c r="Y33" s="817"/>
      <c r="Z33" s="817"/>
    </row>
    <row r="34" spans="1:26" ht="16.5" hidden="1" customHeight="1" thickBot="1">
      <c r="A34" s="823">
        <v>52</v>
      </c>
      <c r="B34" s="556"/>
      <c r="C34" s="558"/>
      <c r="D34" s="558"/>
      <c r="E34" s="612"/>
      <c r="F34" s="612">
        <f t="shared" si="1"/>
        <v>0</v>
      </c>
      <c r="G34" s="739"/>
      <c r="H34" s="740"/>
      <c r="I34" s="740"/>
      <c r="J34" s="741"/>
      <c r="K34" s="191"/>
      <c r="L34" s="191"/>
      <c r="M34" s="191"/>
      <c r="N34" s="695"/>
      <c r="O34" s="848"/>
      <c r="P34" s="187"/>
      <c r="Q34" s="702"/>
      <c r="R34" s="817"/>
      <c r="S34" s="817"/>
      <c r="T34" s="817"/>
      <c r="U34" s="817"/>
      <c r="V34" s="817"/>
      <c r="W34" s="817"/>
      <c r="X34" s="817"/>
      <c r="Y34" s="817"/>
      <c r="Z34" s="817"/>
    </row>
    <row r="35" spans="1:26" ht="16.5" hidden="1" customHeight="1" thickBot="1">
      <c r="A35" s="823"/>
      <c r="B35" s="560"/>
      <c r="C35" s="560"/>
      <c r="D35" s="560"/>
      <c r="E35" s="613"/>
      <c r="F35" s="613">
        <f t="shared" si="1"/>
        <v>0</v>
      </c>
      <c r="G35" s="742"/>
      <c r="H35" s="743"/>
      <c r="I35" s="743"/>
      <c r="J35" s="744"/>
      <c r="K35" s="192"/>
      <c r="L35" s="192"/>
      <c r="M35" s="192"/>
      <c r="N35" s="695"/>
      <c r="O35" s="849"/>
      <c r="P35" s="187"/>
      <c r="Q35" s="702"/>
      <c r="R35" s="817"/>
      <c r="S35" s="817"/>
      <c r="T35" s="817"/>
      <c r="U35" s="817"/>
      <c r="V35" s="817"/>
      <c r="W35" s="817"/>
      <c r="X35" s="817"/>
      <c r="Y35" s="817"/>
      <c r="Z35" s="817"/>
    </row>
    <row r="36" spans="1:26" ht="16.5" thickBot="1">
      <c r="A36" s="823">
        <v>60</v>
      </c>
      <c r="B36" s="588" t="s">
        <v>8</v>
      </c>
      <c r="C36" s="588" t="s">
        <v>625</v>
      </c>
      <c r="D36" s="588"/>
      <c r="E36" s="589">
        <f>+OTCHET!E137</f>
        <v>0</v>
      </c>
      <c r="F36" s="589">
        <f t="shared" si="1"/>
        <v>0</v>
      </c>
      <c r="G36" s="745">
        <f>+OTCHET!G137</f>
        <v>0</v>
      </c>
      <c r="H36" s="746">
        <f>+OTCHET!H137</f>
        <v>0</v>
      </c>
      <c r="I36" s="746">
        <f>+OTCHET!I137</f>
        <v>0</v>
      </c>
      <c r="J36" s="747">
        <f>+OTCHET!J137</f>
        <v>0</v>
      </c>
      <c r="K36" s="193"/>
      <c r="L36" s="193"/>
      <c r="M36" s="193"/>
      <c r="N36" s="696"/>
      <c r="O36" s="850" t="s">
        <v>625</v>
      </c>
      <c r="P36" s="187"/>
      <c r="Q36" s="702"/>
      <c r="R36" s="817"/>
      <c r="S36" s="817"/>
      <c r="T36" s="817"/>
      <c r="U36" s="817"/>
      <c r="V36" s="817"/>
      <c r="W36" s="817"/>
      <c r="X36" s="817"/>
      <c r="Y36" s="817"/>
      <c r="Z36" s="817"/>
    </row>
    <row r="37" spans="1:26" ht="15.75">
      <c r="A37" s="823">
        <v>65</v>
      </c>
      <c r="B37" s="590" t="s">
        <v>1003</v>
      </c>
      <c r="C37" s="590" t="s">
        <v>337</v>
      </c>
      <c r="D37" s="590"/>
      <c r="E37" s="591">
        <f>OTCHET!E140+OTCHET!E149+OTCHET!E158</f>
        <v>0</v>
      </c>
      <c r="F37" s="591">
        <f t="shared" si="1"/>
        <v>0</v>
      </c>
      <c r="G37" s="748">
        <f>OTCHET!G140+OTCHET!G149+OTCHET!G158</f>
        <v>0</v>
      </c>
      <c r="H37" s="749">
        <f>OTCHET!H140+OTCHET!H149+OTCHET!H158</f>
        <v>0</v>
      </c>
      <c r="I37" s="749">
        <f>OTCHET!I140+OTCHET!I149+OTCHET!I158</f>
        <v>0</v>
      </c>
      <c r="J37" s="750">
        <f>OTCHET!J140+OTCHET!J149+OTCHET!J158</f>
        <v>0</v>
      </c>
      <c r="K37" s="194"/>
      <c r="L37" s="194"/>
      <c r="M37" s="194"/>
      <c r="N37" s="696"/>
      <c r="O37" s="851" t="s">
        <v>337</v>
      </c>
      <c r="P37" s="187"/>
      <c r="Q37" s="700"/>
      <c r="R37" s="817"/>
      <c r="S37" s="817"/>
      <c r="T37" s="817"/>
      <c r="U37" s="817"/>
      <c r="V37" s="817"/>
      <c r="W37" s="817"/>
      <c r="X37" s="817"/>
      <c r="Y37" s="817"/>
      <c r="Z37" s="817"/>
    </row>
    <row r="38" spans="1:26" ht="19.5" thickBot="1">
      <c r="A38" s="587">
        <v>70</v>
      </c>
      <c r="B38" s="621" t="s">
        <v>649</v>
      </c>
      <c r="C38" s="622" t="s">
        <v>629</v>
      </c>
      <c r="D38" s="623"/>
      <c r="E38" s="624">
        <f t="shared" ref="E38:J38" si="3">E39+E43+E44+E46+SUM(E48:E52)+E55</f>
        <v>0</v>
      </c>
      <c r="F38" s="624">
        <f t="shared" si="3"/>
        <v>101268020</v>
      </c>
      <c r="G38" s="1669">
        <f t="shared" si="3"/>
        <v>93670502</v>
      </c>
      <c r="H38" s="1670">
        <f t="shared" si="3"/>
        <v>0</v>
      </c>
      <c r="I38" s="1670">
        <f t="shared" si="3"/>
        <v>141878</v>
      </c>
      <c r="J38" s="1671">
        <f t="shared" si="3"/>
        <v>7455640</v>
      </c>
      <c r="K38" s="195">
        <f>SUM(K40:K54)-K45-K47-K53</f>
        <v>0</v>
      </c>
      <c r="L38" s="195">
        <f>SUM(L40:L54)-L45-L47-L53</f>
        <v>0</v>
      </c>
      <c r="M38" s="195">
        <f>SUM(M40:M53)-M45-M52</f>
        <v>0</v>
      </c>
      <c r="N38" s="695"/>
      <c r="O38" s="852" t="s">
        <v>629</v>
      </c>
      <c r="P38" s="196"/>
      <c r="Q38" s="703"/>
      <c r="R38" s="818"/>
      <c r="S38" s="818"/>
      <c r="T38" s="818"/>
      <c r="U38" s="818"/>
      <c r="V38" s="818"/>
      <c r="W38" s="818"/>
      <c r="X38" s="819"/>
      <c r="Y38" s="818"/>
      <c r="Z38" s="818"/>
    </row>
    <row r="39" spans="1:26" ht="17.25" thickTop="1" thickBot="1">
      <c r="A39" s="587">
        <v>75</v>
      </c>
      <c r="B39" s="1672" t="s">
        <v>2028</v>
      </c>
      <c r="C39" s="1673" t="s">
        <v>626</v>
      </c>
      <c r="D39" s="1672"/>
      <c r="E39" s="1674">
        <f t="shared" ref="E39:J39" si="4">SUM(E40:E42)</f>
        <v>0</v>
      </c>
      <c r="F39" s="1674">
        <f t="shared" si="4"/>
        <v>18394457</v>
      </c>
      <c r="G39" s="1675">
        <f t="shared" si="4"/>
        <v>12518266</v>
      </c>
      <c r="H39" s="1676">
        <f t="shared" si="4"/>
        <v>0</v>
      </c>
      <c r="I39" s="1676">
        <f t="shared" si="4"/>
        <v>173</v>
      </c>
      <c r="J39" s="1677">
        <f t="shared" si="4"/>
        <v>5876018</v>
      </c>
      <c r="K39" s="188"/>
      <c r="L39" s="188"/>
      <c r="M39" s="188"/>
      <c r="N39" s="697"/>
      <c r="O39" s="842" t="s">
        <v>2035</v>
      </c>
      <c r="P39" s="196"/>
      <c r="Q39" s="703"/>
      <c r="R39" s="818"/>
      <c r="S39" s="818"/>
      <c r="T39" s="818"/>
      <c r="U39" s="818"/>
      <c r="V39" s="818"/>
      <c r="W39" s="818"/>
      <c r="X39" s="819"/>
      <c r="Y39" s="818"/>
      <c r="Z39" s="818"/>
    </row>
    <row r="40" spans="1:26" ht="15.75">
      <c r="A40" s="587">
        <v>75</v>
      </c>
      <c r="B40" s="1678" t="s">
        <v>2029</v>
      </c>
      <c r="C40" s="1679" t="s">
        <v>626</v>
      </c>
      <c r="D40" s="1690"/>
      <c r="E40" s="1696">
        <f>OTCHET!E187</f>
        <v>0</v>
      </c>
      <c r="F40" s="1696">
        <f t="shared" si="1"/>
        <v>13328525</v>
      </c>
      <c r="G40" s="1693">
        <f>OTCHET!G187</f>
        <v>11820321</v>
      </c>
      <c r="H40" s="1680">
        <f>OTCHET!H187</f>
        <v>0</v>
      </c>
      <c r="I40" s="1680">
        <f>OTCHET!I187</f>
        <v>173</v>
      </c>
      <c r="J40" s="1681">
        <f>OTCHET!J187</f>
        <v>1508031</v>
      </c>
      <c r="K40" s="188"/>
      <c r="L40" s="188"/>
      <c r="M40" s="188"/>
      <c r="N40" s="697"/>
      <c r="O40" s="854" t="s">
        <v>626</v>
      </c>
      <c r="P40" s="196"/>
      <c r="Q40" s="703"/>
      <c r="R40" s="818"/>
      <c r="S40" s="818"/>
      <c r="T40" s="818"/>
      <c r="U40" s="818"/>
      <c r="V40" s="818"/>
      <c r="W40" s="818"/>
      <c r="X40" s="819"/>
      <c r="Y40" s="818"/>
      <c r="Z40" s="818"/>
    </row>
    <row r="41" spans="1:26" ht="15.75">
      <c r="A41" s="587">
        <v>80</v>
      </c>
      <c r="B41" s="1682" t="s">
        <v>2030</v>
      </c>
      <c r="C41" s="1683" t="s">
        <v>627</v>
      </c>
      <c r="D41" s="1691"/>
      <c r="E41" s="1697">
        <f>OTCHET!E190</f>
        <v>0</v>
      </c>
      <c r="F41" s="1697">
        <f t="shared" si="1"/>
        <v>740832</v>
      </c>
      <c r="G41" s="1694">
        <f>OTCHET!G190</f>
        <v>697945</v>
      </c>
      <c r="H41" s="1684">
        <f>OTCHET!H190</f>
        <v>0</v>
      </c>
      <c r="I41" s="1684">
        <f>OTCHET!I190</f>
        <v>0</v>
      </c>
      <c r="J41" s="1685">
        <f>OTCHET!J190</f>
        <v>42887</v>
      </c>
      <c r="K41" s="189"/>
      <c r="L41" s="189"/>
      <c r="M41" s="189"/>
      <c r="N41" s="697"/>
      <c r="O41" s="847" t="s">
        <v>627</v>
      </c>
      <c r="P41" s="196"/>
      <c r="Q41" s="703"/>
      <c r="R41" s="818"/>
      <c r="S41" s="818"/>
      <c r="T41" s="818"/>
      <c r="U41" s="818"/>
      <c r="V41" s="818"/>
      <c r="W41" s="818"/>
      <c r="X41" s="819"/>
      <c r="Y41" s="818"/>
      <c r="Z41" s="818"/>
    </row>
    <row r="42" spans="1:26" ht="15.75">
      <c r="A42" s="587">
        <v>85</v>
      </c>
      <c r="B42" s="1686" t="s">
        <v>2031</v>
      </c>
      <c r="C42" s="1687" t="s">
        <v>665</v>
      </c>
      <c r="D42" s="1692"/>
      <c r="E42" s="1698">
        <f>+OTCHET!E196+OTCHET!E204</f>
        <v>0</v>
      </c>
      <c r="F42" s="1698">
        <f t="shared" si="1"/>
        <v>4325100</v>
      </c>
      <c r="G42" s="1695">
        <f>+OTCHET!G196+OTCHET!G204</f>
        <v>0</v>
      </c>
      <c r="H42" s="1688">
        <f>+OTCHET!H196+OTCHET!H204</f>
        <v>0</v>
      </c>
      <c r="I42" s="1688">
        <f>+OTCHET!I196+OTCHET!I204</f>
        <v>0</v>
      </c>
      <c r="J42" s="1689">
        <f>+OTCHET!J196+OTCHET!J204</f>
        <v>4325100</v>
      </c>
      <c r="K42" s="189"/>
      <c r="L42" s="189"/>
      <c r="M42" s="189"/>
      <c r="N42" s="697"/>
      <c r="O42" s="847" t="s">
        <v>665</v>
      </c>
      <c r="P42" s="196"/>
      <c r="Q42" s="703"/>
      <c r="R42" s="818"/>
      <c r="S42" s="818"/>
      <c r="T42" s="818"/>
      <c r="U42" s="818"/>
      <c r="V42" s="818"/>
      <c r="W42" s="818"/>
      <c r="X42" s="819"/>
      <c r="Y42" s="818"/>
      <c r="Z42" s="818"/>
    </row>
    <row r="43" spans="1:26" ht="15.75">
      <c r="A43" s="587">
        <v>90</v>
      </c>
      <c r="B43" s="625" t="s">
        <v>2032</v>
      </c>
      <c r="C43" s="626" t="s">
        <v>1190</v>
      </c>
      <c r="D43" s="625"/>
      <c r="E43" s="627">
        <f>+OTCHET!E205+OTCHET!E223+OTCHET!E274</f>
        <v>0</v>
      </c>
      <c r="F43" s="627">
        <f t="shared" si="1"/>
        <v>7452204</v>
      </c>
      <c r="G43" s="754">
        <f>+OTCHET!G205+OTCHET!G223+OTCHET!G274</f>
        <v>7308584</v>
      </c>
      <c r="H43" s="755">
        <f>+OTCHET!H205+OTCHET!H223+OTCHET!H274</f>
        <v>0</v>
      </c>
      <c r="I43" s="755">
        <f>+OTCHET!I205+OTCHET!I223+OTCHET!I274</f>
        <v>141705</v>
      </c>
      <c r="J43" s="756">
        <f>+OTCHET!J205+OTCHET!J223+OTCHET!J274</f>
        <v>1915</v>
      </c>
      <c r="K43" s="189"/>
      <c r="L43" s="189"/>
      <c r="M43" s="189"/>
      <c r="N43" s="697"/>
      <c r="O43" s="847" t="s">
        <v>1190</v>
      </c>
      <c r="P43" s="196"/>
      <c r="Q43" s="703"/>
      <c r="R43" s="818"/>
      <c r="S43" s="818"/>
      <c r="T43" s="818"/>
      <c r="U43" s="818"/>
      <c r="V43" s="818"/>
      <c r="W43" s="818"/>
      <c r="X43" s="819"/>
      <c r="Y43" s="818"/>
      <c r="Z43" s="818"/>
    </row>
    <row r="44" spans="1:26" ht="15.75">
      <c r="A44" s="587">
        <v>95</v>
      </c>
      <c r="B44" s="619" t="s">
        <v>2033</v>
      </c>
      <c r="C44" s="617" t="s">
        <v>628</v>
      </c>
      <c r="D44" s="619"/>
      <c r="E44" s="611">
        <f>+OTCHET!E227+OTCHET!E233+OTCHET!E236+OTCHET!E237+OTCHET!E238+OTCHET!E239+OTCHET!E243</f>
        <v>0</v>
      </c>
      <c r="F44" s="611">
        <f t="shared" si="1"/>
        <v>0</v>
      </c>
      <c r="G44" s="715">
        <f>+OTCHET!G227+OTCHET!G233+OTCHET!G236+OTCHET!G237+OTCHET!G238+OTCHET!G239+OTCHET!G243</f>
        <v>0</v>
      </c>
      <c r="H44" s="716">
        <f>+OTCHET!H227+OTCHET!H233+OTCHET!H236+OTCHET!H237+OTCHET!H238+OTCHET!H239+OTCHET!H243</f>
        <v>0</v>
      </c>
      <c r="I44" s="716">
        <f>+OTCHET!I227+OTCHET!I233+OTCHET!I236+OTCHET!I237+OTCHET!I238+OTCHET!I239+OTCHET!I243</f>
        <v>0</v>
      </c>
      <c r="J44" s="717">
        <f>+OTCHET!J227+OTCHET!J233+OTCHET!J236+OTCHET!J237+OTCHET!J238+OTCHET!J239+OTCHET!J243</f>
        <v>0</v>
      </c>
      <c r="K44" s="189"/>
      <c r="L44" s="189"/>
      <c r="M44" s="189"/>
      <c r="N44" s="697"/>
      <c r="O44" s="843" t="s">
        <v>628</v>
      </c>
      <c r="P44" s="196"/>
      <c r="Q44" s="703"/>
      <c r="R44" s="818"/>
      <c r="S44" s="818"/>
      <c r="T44" s="818"/>
      <c r="U44" s="818"/>
      <c r="V44" s="818"/>
      <c r="W44" s="818"/>
      <c r="X44" s="819"/>
      <c r="Y44" s="818"/>
      <c r="Z44" s="818"/>
    </row>
    <row r="45" spans="1:26" ht="15.75">
      <c r="A45" s="587">
        <v>100</v>
      </c>
      <c r="B45" s="628" t="s">
        <v>668</v>
      </c>
      <c r="C45" s="628" t="s">
        <v>21</v>
      </c>
      <c r="D45" s="628"/>
      <c r="E45" s="629">
        <f>+OTCHET!E236+OTCHET!E237+OTCHET!E238+OTCHET!E239+OTCHET!E246+OTCHET!E247+OTCHET!E251</f>
        <v>0</v>
      </c>
      <c r="F45" s="629">
        <f t="shared" si="1"/>
        <v>0</v>
      </c>
      <c r="G45" s="751">
        <f>+OTCHET!G236+OTCHET!G237+OTCHET!G238+OTCHET!G239+OTCHET!G246+OTCHET!G247+OTCHET!G251</f>
        <v>0</v>
      </c>
      <c r="H45" s="752">
        <f>+OTCHET!H236+OTCHET!H237+OTCHET!H238+OTCHET!H239+OTCHET!H246+OTCHET!H247+OTCHET!H251</f>
        <v>0</v>
      </c>
      <c r="I45" s="329">
        <f>+OTCHET!I236+OTCHET!I237+OTCHET!I238+OTCHET!I239+OTCHET!I246+OTCHET!I247+OTCHET!I251</f>
        <v>0</v>
      </c>
      <c r="J45" s="753">
        <f>+OTCHET!J236+OTCHET!J237+OTCHET!J238+OTCHET!J239+OTCHET!J246+OTCHET!J247+OTCHET!J251</f>
        <v>0</v>
      </c>
      <c r="K45" s="189"/>
      <c r="L45" s="189"/>
      <c r="M45" s="189"/>
      <c r="N45" s="697"/>
      <c r="O45" s="853" t="s">
        <v>21</v>
      </c>
      <c r="P45" s="196"/>
      <c r="Q45" s="703"/>
      <c r="R45" s="818"/>
      <c r="S45" s="818"/>
      <c r="T45" s="818"/>
      <c r="U45" s="818"/>
      <c r="V45" s="818"/>
      <c r="W45" s="818"/>
      <c r="X45" s="819"/>
      <c r="Y45" s="818"/>
      <c r="Z45" s="818"/>
    </row>
    <row r="46" spans="1:26" ht="15.75">
      <c r="A46" s="587">
        <v>105</v>
      </c>
      <c r="B46" s="625" t="s">
        <v>2034</v>
      </c>
      <c r="C46" s="626" t="s">
        <v>1191</v>
      </c>
      <c r="D46" s="625"/>
      <c r="E46" s="627">
        <f>+OTCHET!E258+OTCHET!E259+OTCHET!E260+OTCHET!E261</f>
        <v>0</v>
      </c>
      <c r="F46" s="627">
        <f t="shared" si="1"/>
        <v>0</v>
      </c>
      <c r="G46" s="754">
        <f>+OTCHET!G258+OTCHET!G259+OTCHET!G260+OTCHET!G261</f>
        <v>0</v>
      </c>
      <c r="H46" s="755">
        <f>+OTCHET!H258+OTCHET!H259+OTCHET!H260+OTCHET!H261</f>
        <v>0</v>
      </c>
      <c r="I46" s="755">
        <f>+OTCHET!I258+OTCHET!I259+OTCHET!I260+OTCHET!I261</f>
        <v>0</v>
      </c>
      <c r="J46" s="756">
        <f>+OTCHET!J258+OTCHET!J259+OTCHET!J260+OTCHET!J261</f>
        <v>0</v>
      </c>
      <c r="K46" s="189"/>
      <c r="L46" s="189"/>
      <c r="M46" s="189"/>
      <c r="N46" s="697"/>
      <c r="O46" s="854" t="s">
        <v>1191</v>
      </c>
      <c r="P46" s="196"/>
      <c r="Q46" s="703"/>
      <c r="R46" s="818"/>
      <c r="S46" s="818"/>
      <c r="T46" s="818"/>
      <c r="U46" s="818"/>
      <c r="V46" s="818"/>
      <c r="W46" s="818"/>
      <c r="X46" s="819"/>
      <c r="Y46" s="818"/>
      <c r="Z46" s="818"/>
    </row>
    <row r="47" spans="1:26" ht="15.75">
      <c r="A47" s="587">
        <v>106</v>
      </c>
      <c r="B47" s="628" t="s">
        <v>791</v>
      </c>
      <c r="C47" s="628" t="s">
        <v>792</v>
      </c>
      <c r="D47" s="628"/>
      <c r="E47" s="629">
        <f>+OTCHET!E259</f>
        <v>0</v>
      </c>
      <c r="F47" s="629">
        <f t="shared" si="1"/>
        <v>0</v>
      </c>
      <c r="G47" s="751">
        <f>+OTCHET!G259</f>
        <v>0</v>
      </c>
      <c r="H47" s="752">
        <f>+OTCHET!H259</f>
        <v>0</v>
      </c>
      <c r="I47" s="329">
        <f>+OTCHET!I259</f>
        <v>0</v>
      </c>
      <c r="J47" s="753">
        <f>+OTCHET!J259</f>
        <v>0</v>
      </c>
      <c r="K47" s="189"/>
      <c r="L47" s="189"/>
      <c r="M47" s="189"/>
      <c r="N47" s="697"/>
      <c r="O47" s="853" t="s">
        <v>792</v>
      </c>
      <c r="P47" s="196"/>
      <c r="Q47" s="703"/>
      <c r="R47" s="818"/>
      <c r="S47" s="818"/>
      <c r="T47" s="818"/>
      <c r="U47" s="818"/>
      <c r="V47" s="818"/>
      <c r="W47" s="818"/>
      <c r="X47" s="819"/>
      <c r="Y47" s="818"/>
      <c r="Z47" s="818"/>
    </row>
    <row r="48" spans="1:26" ht="15.75">
      <c r="A48" s="587">
        <v>107</v>
      </c>
      <c r="B48" s="597" t="s">
        <v>2036</v>
      </c>
      <c r="C48" s="597" t="s">
        <v>38</v>
      </c>
      <c r="D48" s="616"/>
      <c r="E48" s="609">
        <f>+OTCHET!E268+OTCHET!E272+OTCHET!E273</f>
        <v>0</v>
      </c>
      <c r="F48" s="609">
        <f t="shared" si="1"/>
        <v>74598749</v>
      </c>
      <c r="G48" s="733">
        <f>+OTCHET!G268+OTCHET!G272+OTCHET!G273</f>
        <v>73021042</v>
      </c>
      <c r="H48" s="734">
        <f>+OTCHET!H268+OTCHET!H272+OTCHET!H273</f>
        <v>0</v>
      </c>
      <c r="I48" s="734">
        <f>+OTCHET!I268+OTCHET!I272+OTCHET!I273</f>
        <v>0</v>
      </c>
      <c r="J48" s="735">
        <f>+OTCHET!J268+OTCHET!J272+OTCHET!J273</f>
        <v>1577707</v>
      </c>
      <c r="K48" s="189"/>
      <c r="L48" s="189"/>
      <c r="M48" s="189"/>
      <c r="N48" s="697"/>
      <c r="O48" s="847" t="s">
        <v>2042</v>
      </c>
      <c r="P48" s="196"/>
      <c r="Q48" s="703"/>
      <c r="R48" s="818"/>
      <c r="S48" s="818"/>
      <c r="T48" s="818"/>
      <c r="U48" s="818"/>
      <c r="V48" s="818"/>
      <c r="W48" s="818"/>
      <c r="X48" s="819"/>
      <c r="Y48" s="818"/>
      <c r="Z48" s="818"/>
    </row>
    <row r="49" spans="1:26" ht="15.75">
      <c r="A49" s="587">
        <v>108</v>
      </c>
      <c r="B49" s="597" t="s">
        <v>2037</v>
      </c>
      <c r="C49" s="597" t="s">
        <v>39</v>
      </c>
      <c r="D49" s="616"/>
      <c r="E49" s="609">
        <f>OTCHET!E278+OTCHET!E279+OTCHET!E287+OTCHET!E290</f>
        <v>0</v>
      </c>
      <c r="F49" s="609">
        <f t="shared" si="1"/>
        <v>193337</v>
      </c>
      <c r="G49" s="736">
        <f>OTCHET!G278+OTCHET!G279+OTCHET!G287+OTCHET!G290</f>
        <v>193337</v>
      </c>
      <c r="H49" s="737">
        <f>OTCHET!H278+OTCHET!H279+OTCHET!H287+OTCHET!H290</f>
        <v>0</v>
      </c>
      <c r="I49" s="737">
        <f>OTCHET!I278+OTCHET!I279+OTCHET!I287+OTCHET!I290</f>
        <v>0</v>
      </c>
      <c r="J49" s="738">
        <f>OTCHET!J278+OTCHET!J279+OTCHET!J287+OTCHET!J290</f>
        <v>0</v>
      </c>
      <c r="K49" s="189"/>
      <c r="L49" s="189"/>
      <c r="M49" s="189"/>
      <c r="N49" s="697"/>
      <c r="O49" s="847" t="s">
        <v>39</v>
      </c>
      <c r="P49" s="196"/>
      <c r="Q49" s="703"/>
      <c r="R49" s="818"/>
      <c r="S49" s="818"/>
      <c r="T49" s="818"/>
      <c r="U49" s="818"/>
      <c r="V49" s="818"/>
      <c r="W49" s="818"/>
      <c r="X49" s="819"/>
      <c r="Y49" s="818"/>
      <c r="Z49" s="818"/>
    </row>
    <row r="50" spans="1:26" ht="15.75">
      <c r="A50" s="587">
        <v>110</v>
      </c>
      <c r="B50" s="597" t="s">
        <v>2038</v>
      </c>
      <c r="C50" s="597" t="s">
        <v>40</v>
      </c>
      <c r="D50" s="597"/>
      <c r="E50" s="609">
        <f>+OTCHET!E291</f>
        <v>0</v>
      </c>
      <c r="F50" s="609">
        <f t="shared" si="1"/>
        <v>629273</v>
      </c>
      <c r="G50" s="736">
        <f>+OTCHET!G291</f>
        <v>629273</v>
      </c>
      <c r="H50" s="737">
        <f>+OTCHET!H291</f>
        <v>0</v>
      </c>
      <c r="I50" s="737">
        <f>+OTCHET!I291</f>
        <v>0</v>
      </c>
      <c r="J50" s="738">
        <f>+OTCHET!J291</f>
        <v>0</v>
      </c>
      <c r="K50" s="189"/>
      <c r="L50" s="189"/>
      <c r="M50" s="189"/>
      <c r="N50" s="697"/>
      <c r="O50" s="847" t="s">
        <v>40</v>
      </c>
      <c r="P50" s="196"/>
      <c r="Q50" s="703"/>
      <c r="R50" s="818"/>
      <c r="S50" s="818"/>
      <c r="T50" s="818"/>
      <c r="U50" s="818"/>
      <c r="V50" s="818"/>
      <c r="W50" s="818"/>
      <c r="X50" s="819"/>
      <c r="Y50" s="818"/>
      <c r="Z50" s="818"/>
    </row>
    <row r="51" spans="1:26" ht="15.75">
      <c r="A51" s="587">
        <v>115</v>
      </c>
      <c r="B51" s="619" t="s">
        <v>2040</v>
      </c>
      <c r="C51" s="620" t="s">
        <v>699</v>
      </c>
      <c r="D51" s="617"/>
      <c r="E51" s="611">
        <f>+OTCHET!E275</f>
        <v>0</v>
      </c>
      <c r="F51" s="611">
        <f>+G51+H51+I51+J51</f>
        <v>0</v>
      </c>
      <c r="G51" s="715">
        <f>+OTCHET!G275</f>
        <v>0</v>
      </c>
      <c r="H51" s="716">
        <f>+OTCHET!H275</f>
        <v>0</v>
      </c>
      <c r="I51" s="716">
        <f>+OTCHET!I275</f>
        <v>0</v>
      </c>
      <c r="J51" s="717">
        <f>+OTCHET!J275</f>
        <v>0</v>
      </c>
      <c r="K51" s="189"/>
      <c r="L51" s="189"/>
      <c r="M51" s="189"/>
      <c r="N51" s="697"/>
      <c r="O51" s="847" t="s">
        <v>2041</v>
      </c>
      <c r="P51" s="196"/>
      <c r="Q51" s="703"/>
      <c r="R51" s="818"/>
      <c r="S51" s="818"/>
      <c r="T51" s="818"/>
      <c r="U51" s="818"/>
      <c r="V51" s="818"/>
      <c r="W51" s="818"/>
      <c r="X51" s="819"/>
      <c r="Y51" s="818"/>
      <c r="Z51" s="818"/>
    </row>
    <row r="52" spans="1:26" ht="15.75">
      <c r="A52" s="587">
        <v>115</v>
      </c>
      <c r="B52" s="619" t="s">
        <v>2039</v>
      </c>
      <c r="C52" s="620" t="s">
        <v>699</v>
      </c>
      <c r="D52" s="617"/>
      <c r="E52" s="611">
        <f>+OTCHET!E296</f>
        <v>0</v>
      </c>
      <c r="F52" s="611">
        <f t="shared" si="1"/>
        <v>0</v>
      </c>
      <c r="G52" s="715">
        <f>+OTCHET!G296</f>
        <v>0</v>
      </c>
      <c r="H52" s="716">
        <f>+OTCHET!H296</f>
        <v>0</v>
      </c>
      <c r="I52" s="716">
        <f>+OTCHET!I296</f>
        <v>0</v>
      </c>
      <c r="J52" s="717">
        <f>+OTCHET!J296</f>
        <v>0</v>
      </c>
      <c r="K52" s="189"/>
      <c r="L52" s="189"/>
      <c r="M52" s="189"/>
      <c r="N52" s="697"/>
      <c r="O52" s="843" t="s">
        <v>699</v>
      </c>
      <c r="P52" s="196"/>
      <c r="Q52" s="703"/>
      <c r="R52" s="818"/>
      <c r="S52" s="818"/>
      <c r="T52" s="818"/>
      <c r="U52" s="818"/>
      <c r="V52" s="818"/>
      <c r="W52" s="818"/>
      <c r="X52" s="819"/>
      <c r="Y52" s="818"/>
      <c r="Z52" s="818"/>
    </row>
    <row r="53" spans="1:26" ht="16.5" thickBot="1">
      <c r="A53" s="587">
        <v>120</v>
      </c>
      <c r="B53" s="630" t="s">
        <v>667</v>
      </c>
      <c r="C53" s="630" t="s">
        <v>22</v>
      </c>
      <c r="D53" s="631"/>
      <c r="E53" s="632">
        <f>OTCHET!E297</f>
        <v>0</v>
      </c>
      <c r="F53" s="632">
        <f t="shared" si="1"/>
        <v>0</v>
      </c>
      <c r="G53" s="757">
        <f>OTCHET!G297</f>
        <v>0</v>
      </c>
      <c r="H53" s="758">
        <f>OTCHET!H297</f>
        <v>0</v>
      </c>
      <c r="I53" s="758">
        <f>OTCHET!I297</f>
        <v>0</v>
      </c>
      <c r="J53" s="759">
        <f>OTCHET!J297</f>
        <v>0</v>
      </c>
      <c r="K53" s="191"/>
      <c r="L53" s="191"/>
      <c r="M53" s="191"/>
      <c r="N53" s="697"/>
      <c r="O53" s="855" t="s">
        <v>22</v>
      </c>
      <c r="P53" s="196"/>
      <c r="Q53" s="703"/>
      <c r="R53" s="818"/>
      <c r="S53" s="818"/>
      <c r="T53" s="818"/>
      <c r="U53" s="818"/>
      <c r="V53" s="818"/>
      <c r="W53" s="818"/>
      <c r="X53" s="819"/>
      <c r="Y53" s="818"/>
      <c r="Z53" s="818"/>
    </row>
    <row r="54" spans="1:26" ht="16.5" thickBot="1">
      <c r="A54" s="587">
        <v>125</v>
      </c>
      <c r="B54" s="633" t="s">
        <v>47</v>
      </c>
      <c r="C54" s="634" t="s">
        <v>48</v>
      </c>
      <c r="D54" s="635"/>
      <c r="E54" s="636">
        <f>OTCHET!E299</f>
        <v>0</v>
      </c>
      <c r="F54" s="636">
        <f t="shared" si="1"/>
        <v>0</v>
      </c>
      <c r="G54" s="760">
        <f>OTCHET!G299</f>
        <v>0</v>
      </c>
      <c r="H54" s="761">
        <f>OTCHET!H299</f>
        <v>0</v>
      </c>
      <c r="I54" s="761">
        <f>OTCHET!I299</f>
        <v>0</v>
      </c>
      <c r="J54" s="762">
        <f>OTCHET!J299</f>
        <v>0</v>
      </c>
      <c r="K54" s="197"/>
      <c r="L54" s="197"/>
      <c r="M54" s="198"/>
      <c r="N54" s="697"/>
      <c r="O54" s="856" t="s">
        <v>48</v>
      </c>
      <c r="P54" s="196"/>
      <c r="Q54" s="703"/>
      <c r="R54" s="818"/>
      <c r="S54" s="818"/>
      <c r="T54" s="818"/>
      <c r="U54" s="818"/>
      <c r="V54" s="818"/>
      <c r="W54" s="818"/>
      <c r="X54" s="819"/>
      <c r="Y54" s="818"/>
      <c r="Z54" s="818"/>
    </row>
    <row r="55" spans="1:26" ht="15.75">
      <c r="A55" s="824">
        <v>127</v>
      </c>
      <c r="B55" s="556" t="s">
        <v>2043</v>
      </c>
      <c r="C55" s="556" t="s">
        <v>666</v>
      </c>
      <c r="D55" s="571"/>
      <c r="E55" s="572">
        <f>+OTCHET!E300</f>
        <v>0</v>
      </c>
      <c r="F55" s="572">
        <f t="shared" si="1"/>
        <v>0</v>
      </c>
      <c r="G55" s="763">
        <f>+OTCHET!G300</f>
        <v>0</v>
      </c>
      <c r="H55" s="764">
        <f>+OTCHET!H300</f>
        <v>0</v>
      </c>
      <c r="I55" s="764">
        <f>+OTCHET!I300</f>
        <v>0</v>
      </c>
      <c r="J55" s="765">
        <f>+OTCHET!J300</f>
        <v>0</v>
      </c>
      <c r="K55" s="199"/>
      <c r="L55" s="199"/>
      <c r="M55" s="200"/>
      <c r="N55" s="696"/>
      <c r="O55" s="857" t="s">
        <v>666</v>
      </c>
      <c r="P55" s="196"/>
      <c r="Q55" s="703"/>
      <c r="R55" s="818"/>
      <c r="S55" s="818"/>
      <c r="T55" s="818"/>
      <c r="U55" s="818"/>
      <c r="V55" s="818"/>
      <c r="W55" s="818"/>
      <c r="X55" s="819"/>
      <c r="Y55" s="818"/>
      <c r="Z55" s="818"/>
    </row>
    <row r="56" spans="1:26" ht="19.5" thickBot="1">
      <c r="A56" s="587">
        <v>130</v>
      </c>
      <c r="B56" s="645" t="s">
        <v>338</v>
      </c>
      <c r="C56" s="646" t="s">
        <v>167</v>
      </c>
      <c r="D56" s="646"/>
      <c r="E56" s="647">
        <f t="shared" ref="E56:J56" si="5">+E57+E58+E62</f>
        <v>0</v>
      </c>
      <c r="F56" s="647">
        <f t="shared" si="5"/>
        <v>102137258</v>
      </c>
      <c r="G56" s="766">
        <f t="shared" si="5"/>
        <v>93371736</v>
      </c>
      <c r="H56" s="767">
        <f t="shared" si="5"/>
        <v>0</v>
      </c>
      <c r="I56" s="648">
        <f t="shared" si="5"/>
        <v>0</v>
      </c>
      <c r="J56" s="768">
        <f t="shared" si="5"/>
        <v>8765522</v>
      </c>
      <c r="K56" s="184">
        <f>+K57+K58+K61</f>
        <v>0</v>
      </c>
      <c r="L56" s="184">
        <f>+L57+L58+L61</f>
        <v>0</v>
      </c>
      <c r="M56" s="184">
        <f>+M57+M58+M61</f>
        <v>0</v>
      </c>
      <c r="N56" s="695"/>
      <c r="O56" s="858" t="s">
        <v>167</v>
      </c>
      <c r="P56" s="196"/>
      <c r="Q56" s="703"/>
      <c r="R56" s="818"/>
      <c r="S56" s="818"/>
      <c r="T56" s="818"/>
      <c r="U56" s="818"/>
      <c r="V56" s="818"/>
      <c r="W56" s="818"/>
      <c r="X56" s="819"/>
      <c r="Y56" s="818"/>
      <c r="Z56" s="818"/>
    </row>
    <row r="57" spans="1:26" ht="16.5" thickTop="1">
      <c r="A57" s="587">
        <v>135</v>
      </c>
      <c r="B57" s="625" t="s">
        <v>339</v>
      </c>
      <c r="C57" s="626" t="s">
        <v>702</v>
      </c>
      <c r="D57" s="625"/>
      <c r="E57" s="641">
        <f>+OTCHET!E364+OTCHET!E378+OTCHET!E391</f>
        <v>0</v>
      </c>
      <c r="F57" s="641">
        <f t="shared" si="1"/>
        <v>124152384</v>
      </c>
      <c r="G57" s="769">
        <f>+OTCHET!G364+OTCHET!G378+OTCHET!G391</f>
        <v>124152384</v>
      </c>
      <c r="H57" s="770">
        <f>+OTCHET!H364+OTCHET!H378+OTCHET!H391</f>
        <v>0</v>
      </c>
      <c r="I57" s="770">
        <f>+OTCHET!I364+OTCHET!I378+OTCHET!I391</f>
        <v>0</v>
      </c>
      <c r="J57" s="771">
        <f>+OTCHET!J364+OTCHET!J378+OTCHET!J391</f>
        <v>0</v>
      </c>
      <c r="K57" s="200"/>
      <c r="L57" s="200"/>
      <c r="M57" s="200"/>
      <c r="N57" s="696"/>
      <c r="O57" s="859" t="s">
        <v>702</v>
      </c>
      <c r="P57" s="196"/>
      <c r="Q57" s="703"/>
      <c r="R57" s="818"/>
      <c r="S57" s="818"/>
      <c r="T57" s="818"/>
      <c r="U57" s="818"/>
      <c r="V57" s="818"/>
      <c r="W57" s="818"/>
      <c r="X57" s="819"/>
      <c r="Y57" s="818"/>
      <c r="Z57" s="818"/>
    </row>
    <row r="58" spans="1:26" ht="15.75">
      <c r="A58" s="587">
        <v>140</v>
      </c>
      <c r="B58" s="616" t="s">
        <v>650</v>
      </c>
      <c r="C58" s="597" t="s">
        <v>168</v>
      </c>
      <c r="D58" s="616"/>
      <c r="E58" s="637">
        <f>+OTCHET!E386+OTCHET!E394+OTCHET!E399+OTCHET!E402+OTCHET!E405+OTCHET!E408+OTCHET!E409+OTCHET!E412+OTCHET!E425+OTCHET!E426+OTCHET!E427+OTCHET!E428+OTCHET!E429</f>
        <v>0</v>
      </c>
      <c r="F58" s="637">
        <f t="shared" si="1"/>
        <v>-30794582</v>
      </c>
      <c r="G58" s="772">
        <f>+OTCHET!G386+OTCHET!G394+OTCHET!G399+OTCHET!G402+OTCHET!G405+OTCHET!G408+OTCHET!G409+OTCHET!G412+OTCHET!G425+OTCHET!G426+OTCHET!G427+OTCHET!G428+OTCHET!G429</f>
        <v>-30780648</v>
      </c>
      <c r="H58" s="773">
        <f>+OTCHET!H386+OTCHET!H394+OTCHET!H399+OTCHET!H402+OTCHET!H405+OTCHET!H408+OTCHET!H409+OTCHET!H412+OTCHET!H425+OTCHET!H426+OTCHET!H427+OTCHET!H428+OTCHET!H429</f>
        <v>0</v>
      </c>
      <c r="I58" s="773">
        <f>+OTCHET!I386+OTCHET!I394+OTCHET!I399+OTCHET!I402+OTCHET!I405+OTCHET!I408+OTCHET!I409+OTCHET!I412+OTCHET!I425+OTCHET!I426+OTCHET!I427+OTCHET!I428+OTCHET!I429</f>
        <v>0</v>
      </c>
      <c r="J58" s="774">
        <f>+OTCHET!J386+OTCHET!J394+OTCHET!J399+OTCHET!J402+OTCHET!J405+OTCHET!J408+OTCHET!J409+OTCHET!J412+OTCHET!J425+OTCHET!J426+OTCHET!J427+OTCHET!J428+OTCHET!J429</f>
        <v>-13934</v>
      </c>
      <c r="K58" s="200"/>
      <c r="L58" s="200"/>
      <c r="M58" s="200"/>
      <c r="N58" s="696"/>
      <c r="O58" s="860" t="s">
        <v>168</v>
      </c>
      <c r="P58" s="196"/>
      <c r="Q58" s="703"/>
      <c r="R58" s="818"/>
      <c r="S58" s="818"/>
      <c r="T58" s="818"/>
      <c r="U58" s="818"/>
      <c r="V58" s="818"/>
      <c r="W58" s="818"/>
      <c r="X58" s="819"/>
      <c r="Y58" s="818"/>
      <c r="Z58" s="818"/>
    </row>
    <row r="59" spans="1:26" ht="15.75">
      <c r="A59" s="587">
        <v>145</v>
      </c>
      <c r="B59" s="617" t="s">
        <v>15</v>
      </c>
      <c r="C59" s="617" t="s">
        <v>23</v>
      </c>
      <c r="D59" s="619"/>
      <c r="E59" s="638">
        <f>+OTCHET!E425+OTCHET!E426+OTCHET!E427+OTCHET!E428+OTCHET!E429</f>
        <v>0</v>
      </c>
      <c r="F59" s="638">
        <f t="shared" si="1"/>
        <v>0</v>
      </c>
      <c r="G59" s="775">
        <f>+OTCHET!G425+OTCHET!G426+OTCHET!G427+OTCHET!G428+OTCHET!G429</f>
        <v>0</v>
      </c>
      <c r="H59" s="776">
        <f>+OTCHET!H425+OTCHET!H426+OTCHET!H427+OTCHET!H428+OTCHET!H429</f>
        <v>0</v>
      </c>
      <c r="I59" s="776">
        <f>+OTCHET!I425+OTCHET!I426+OTCHET!I427+OTCHET!I428+OTCHET!I429</f>
        <v>0</v>
      </c>
      <c r="J59" s="777">
        <f>+OTCHET!J425+OTCHET!J426+OTCHET!J427+OTCHET!J428+OTCHET!J429</f>
        <v>0</v>
      </c>
      <c r="K59" s="200"/>
      <c r="L59" s="200"/>
      <c r="M59" s="200"/>
      <c r="N59" s="696"/>
      <c r="O59" s="861" t="s">
        <v>23</v>
      </c>
      <c r="P59" s="196"/>
      <c r="Q59" s="703"/>
      <c r="R59" s="818"/>
      <c r="S59" s="818"/>
      <c r="T59" s="818"/>
      <c r="U59" s="818"/>
      <c r="V59" s="818"/>
      <c r="W59" s="818"/>
      <c r="X59" s="819"/>
      <c r="Y59" s="818"/>
      <c r="Z59" s="818"/>
    </row>
    <row r="60" spans="1:26" ht="15.75">
      <c r="A60" s="587">
        <v>150</v>
      </c>
      <c r="B60" s="642" t="s">
        <v>704</v>
      </c>
      <c r="C60" s="642" t="s">
        <v>13</v>
      </c>
      <c r="D60" s="643"/>
      <c r="E60" s="644">
        <f>OTCHET!E408</f>
        <v>0</v>
      </c>
      <c r="F60" s="644">
        <f t="shared" si="1"/>
        <v>0</v>
      </c>
      <c r="G60" s="778">
        <f>OTCHET!G408</f>
        <v>0</v>
      </c>
      <c r="H60" s="779">
        <f>OTCHET!H408</f>
        <v>0</v>
      </c>
      <c r="I60" s="779">
        <f>OTCHET!I408</f>
        <v>0</v>
      </c>
      <c r="J60" s="780">
        <f>OTCHET!J408</f>
        <v>0</v>
      </c>
      <c r="K60" s="200"/>
      <c r="L60" s="200"/>
      <c r="M60" s="200"/>
      <c r="N60" s="696"/>
      <c r="O60" s="862" t="s">
        <v>13</v>
      </c>
      <c r="P60" s="196"/>
      <c r="Q60" s="703"/>
      <c r="R60" s="818"/>
      <c r="S60" s="818"/>
      <c r="T60" s="818"/>
      <c r="U60" s="818"/>
      <c r="V60" s="818"/>
      <c r="W60" s="818"/>
      <c r="X60" s="819"/>
      <c r="Y60" s="818"/>
      <c r="Z60" s="818"/>
    </row>
    <row r="61" spans="1:26" ht="15.75" hidden="1" customHeight="1">
      <c r="A61" s="587">
        <v>160</v>
      </c>
      <c r="B61" s="639"/>
      <c r="C61" s="640"/>
      <c r="D61" s="625"/>
      <c r="E61" s="641"/>
      <c r="F61" s="641">
        <f t="shared" si="1"/>
        <v>0</v>
      </c>
      <c r="G61" s="769"/>
      <c r="H61" s="770"/>
      <c r="I61" s="770"/>
      <c r="J61" s="771"/>
      <c r="K61" s="200"/>
      <c r="L61" s="200"/>
      <c r="M61" s="200"/>
      <c r="N61" s="696"/>
      <c r="O61" s="859"/>
      <c r="P61" s="196"/>
      <c r="Q61" s="703"/>
      <c r="R61" s="818"/>
      <c r="S61" s="818"/>
      <c r="T61" s="818"/>
      <c r="U61" s="818"/>
      <c r="V61" s="818"/>
      <c r="W61" s="818"/>
      <c r="X61" s="819"/>
      <c r="Y61" s="818"/>
      <c r="Z61" s="818"/>
    </row>
    <row r="62" spans="1:26" ht="15.75">
      <c r="A62" s="824">
        <v>162</v>
      </c>
      <c r="B62" s="618" t="s">
        <v>975</v>
      </c>
      <c r="C62" s="590" t="s">
        <v>630</v>
      </c>
      <c r="D62" s="618"/>
      <c r="E62" s="591">
        <f>OTCHET!E415</f>
        <v>0</v>
      </c>
      <c r="F62" s="591">
        <f t="shared" si="1"/>
        <v>8779456</v>
      </c>
      <c r="G62" s="748">
        <f>OTCHET!G415</f>
        <v>0</v>
      </c>
      <c r="H62" s="749">
        <f>OTCHET!H415</f>
        <v>0</v>
      </c>
      <c r="I62" s="749">
        <f>OTCHET!I415</f>
        <v>0</v>
      </c>
      <c r="J62" s="750">
        <f>OTCHET!J415</f>
        <v>8779456</v>
      </c>
      <c r="K62" s="201"/>
      <c r="L62" s="201"/>
      <c r="M62" s="201"/>
      <c r="N62" s="696"/>
      <c r="O62" s="851" t="s">
        <v>630</v>
      </c>
      <c r="P62" s="196"/>
      <c r="Q62" s="703"/>
      <c r="R62" s="818"/>
      <c r="S62" s="818"/>
      <c r="T62" s="818"/>
      <c r="U62" s="818"/>
      <c r="V62" s="818"/>
      <c r="W62" s="818"/>
      <c r="X62" s="819"/>
      <c r="Y62" s="818"/>
      <c r="Z62" s="818"/>
    </row>
    <row r="63" spans="1:26" ht="19.5" thickBot="1">
      <c r="A63" s="587">
        <v>165</v>
      </c>
      <c r="B63" s="552" t="s">
        <v>2090</v>
      </c>
      <c r="C63" s="553" t="s">
        <v>45</v>
      </c>
      <c r="D63" s="554"/>
      <c r="E63" s="555">
        <f>+OTCHET!E252</f>
        <v>0</v>
      </c>
      <c r="F63" s="555">
        <f t="shared" si="1"/>
        <v>0</v>
      </c>
      <c r="G63" s="781">
        <f>+OTCHET!G252</f>
        <v>0</v>
      </c>
      <c r="H63" s="782">
        <f>+OTCHET!H252</f>
        <v>0</v>
      </c>
      <c r="I63" s="782">
        <f>+OTCHET!I252</f>
        <v>0</v>
      </c>
      <c r="J63" s="783">
        <f>+OTCHET!J252</f>
        <v>0</v>
      </c>
      <c r="K63" s="202"/>
      <c r="L63" s="202"/>
      <c r="M63" s="202"/>
      <c r="N63" s="696"/>
      <c r="O63" s="863" t="s">
        <v>45</v>
      </c>
      <c r="P63" s="196"/>
      <c r="Q63" s="703"/>
      <c r="R63" s="818"/>
      <c r="S63" s="818"/>
      <c r="T63" s="818"/>
      <c r="U63" s="818"/>
      <c r="V63" s="818"/>
      <c r="W63" s="818"/>
      <c r="X63" s="819"/>
      <c r="Y63" s="818"/>
      <c r="Z63" s="818"/>
    </row>
    <row r="64" spans="1:26" ht="20.25" thickTop="1" thickBot="1">
      <c r="A64" s="587">
        <v>175</v>
      </c>
      <c r="B64" s="676" t="s">
        <v>1283</v>
      </c>
      <c r="C64" s="677"/>
      <c r="D64" s="677"/>
      <c r="E64" s="704">
        <f t="shared" ref="E64:J64" si="6">+E22-E38+E56-E63</f>
        <v>0</v>
      </c>
      <c r="F64" s="704">
        <f t="shared" si="6"/>
        <v>1131628</v>
      </c>
      <c r="G64" s="784">
        <f t="shared" si="6"/>
        <v>-143</v>
      </c>
      <c r="H64" s="785">
        <f t="shared" si="6"/>
        <v>0</v>
      </c>
      <c r="I64" s="785">
        <f t="shared" si="6"/>
        <v>-141878</v>
      </c>
      <c r="J64" s="786">
        <f t="shared" si="6"/>
        <v>1273649</v>
      </c>
      <c r="K64" s="184">
        <f>+K22-K38+K56</f>
        <v>0</v>
      </c>
      <c r="L64" s="184">
        <f>+L22-L38+L56</f>
        <v>0</v>
      </c>
      <c r="M64" s="184">
        <f>+M22-M38+M56</f>
        <v>0</v>
      </c>
      <c r="N64" s="696"/>
      <c r="O64" s="864"/>
      <c r="P64" s="196"/>
      <c r="Q64" s="703"/>
      <c r="R64" s="818"/>
      <c r="S64" s="818"/>
      <c r="T64" s="818"/>
      <c r="U64" s="818"/>
      <c r="V64" s="818"/>
      <c r="W64" s="818"/>
      <c r="X64" s="819"/>
      <c r="Y64" s="818"/>
      <c r="Z64" s="818"/>
    </row>
    <row r="65" spans="1:26" ht="12" hidden="1" customHeight="1">
      <c r="A65" s="587">
        <v>180</v>
      </c>
      <c r="B65" s="873">
        <f>+IF(+SUM(E$65:J$65)=0,0,"Контрола: дефицит/излишък = финансиране с обратен знак (V. + VІ. = 0)")</f>
        <v>0</v>
      </c>
      <c r="C65" s="874"/>
      <c r="D65" s="874"/>
      <c r="E65" s="875">
        <f t="shared" ref="E65:J65" si="7">+E$64+E$66</f>
        <v>0</v>
      </c>
      <c r="F65" s="875">
        <f t="shared" si="7"/>
        <v>0</v>
      </c>
      <c r="G65" s="876">
        <f t="shared" si="7"/>
        <v>0</v>
      </c>
      <c r="H65" s="876">
        <f t="shared" si="7"/>
        <v>0</v>
      </c>
      <c r="I65" s="876">
        <f t="shared" si="7"/>
        <v>0</v>
      </c>
      <c r="J65" s="877">
        <f t="shared" si="7"/>
        <v>0</v>
      </c>
      <c r="K65" s="200" t="e">
        <f>+K64+K66</f>
        <v>#REF!</v>
      </c>
      <c r="L65" s="200" t="e">
        <f>+L64+L66</f>
        <v>#REF!</v>
      </c>
      <c r="M65" s="200" t="e">
        <f>+M64+M66</f>
        <v>#REF!</v>
      </c>
      <c r="N65" s="696"/>
      <c r="O65" s="865"/>
      <c r="P65" s="196"/>
      <c r="Q65" s="703"/>
      <c r="R65" s="818"/>
      <c r="S65" s="818"/>
      <c r="T65" s="818"/>
      <c r="U65" s="818"/>
      <c r="V65" s="818"/>
      <c r="W65" s="818"/>
      <c r="X65" s="819"/>
      <c r="Y65" s="818"/>
      <c r="Z65" s="818"/>
    </row>
    <row r="66" spans="1:26" ht="19.5" thickBot="1">
      <c r="A66" s="587">
        <v>185</v>
      </c>
      <c r="B66" s="598" t="s">
        <v>46</v>
      </c>
      <c r="C66" s="675" t="s">
        <v>651</v>
      </c>
      <c r="D66" s="675"/>
      <c r="E66" s="705">
        <f>SUM(+E68+E76+E77+E84+E85+E86+E89+E90+E91+E92+E93+E94+E95)</f>
        <v>0</v>
      </c>
      <c r="F66" s="705">
        <f>SUM(+F68+F76+F77+F84+F85+F86+F89+F90+F91+F92+F93+F94+F95)</f>
        <v>-1131628</v>
      </c>
      <c r="G66" s="787">
        <f t="shared" ref="G66:L66" si="8">SUM(+G68+G76+G77+G84+G85+G86+G89+G90+G91+G92+G93+G94+G95)</f>
        <v>143</v>
      </c>
      <c r="H66" s="788">
        <f>SUM(+H68+H76+H77+H84+H85+H86+H89+H90+H91+H92+H93+H94+H95)</f>
        <v>0</v>
      </c>
      <c r="I66" s="788">
        <f>SUM(+I68+I76+I77+I84+I85+I86+I89+I90+I91+I92+I93+I94+I95)</f>
        <v>141878</v>
      </c>
      <c r="J66" s="789">
        <f>SUM(+J68+J76+J77+J84+J85+J86+J89+J90+J91+J92+J93+J94+J95)</f>
        <v>-1273649</v>
      </c>
      <c r="K66" s="203" t="e">
        <f t="shared" si="8"/>
        <v>#REF!</v>
      </c>
      <c r="L66" s="203" t="e">
        <f t="shared" si="8"/>
        <v>#REF!</v>
      </c>
      <c r="M66" s="203" t="e">
        <f>SUM(+M68+M76+M77+M84+M85+M86+M89+M90+M91+M92+M93+M95+M96)</f>
        <v>#REF!</v>
      </c>
      <c r="N66" s="696"/>
      <c r="O66" s="866" t="s">
        <v>651</v>
      </c>
      <c r="P66" s="196"/>
      <c r="Q66" s="703"/>
      <c r="R66" s="818"/>
      <c r="S66" s="818"/>
      <c r="T66" s="818"/>
      <c r="U66" s="818"/>
      <c r="V66" s="818"/>
      <c r="W66" s="818"/>
      <c r="X66" s="819"/>
      <c r="Y66" s="818"/>
      <c r="Z66" s="818"/>
    </row>
    <row r="67" spans="1:26" ht="16.5" hidden="1" thickTop="1">
      <c r="A67" s="587">
        <v>190</v>
      </c>
      <c r="B67" s="573"/>
      <c r="C67" s="573"/>
      <c r="D67" s="573"/>
      <c r="E67" s="574"/>
      <c r="F67" s="671">
        <f t="shared" si="1"/>
        <v>0</v>
      </c>
      <c r="G67" s="790"/>
      <c r="H67" s="791"/>
      <c r="I67" s="791"/>
      <c r="J67" s="792"/>
      <c r="K67" s="204"/>
      <c r="L67" s="204"/>
      <c r="M67" s="204"/>
      <c r="N67" s="696"/>
      <c r="O67" s="867"/>
      <c r="P67" s="196"/>
      <c r="Q67" s="703"/>
      <c r="R67" s="818"/>
      <c r="S67" s="818"/>
      <c r="T67" s="818"/>
      <c r="U67" s="818"/>
      <c r="V67" s="818"/>
      <c r="W67" s="818"/>
      <c r="X67" s="819"/>
      <c r="Y67" s="818"/>
      <c r="Z67" s="818"/>
    </row>
    <row r="68" spans="1:26" ht="16.5" thickTop="1">
      <c r="A68" s="825">
        <v>195</v>
      </c>
      <c r="B68" s="619" t="s">
        <v>652</v>
      </c>
      <c r="C68" s="617" t="s">
        <v>669</v>
      </c>
      <c r="D68" s="619"/>
      <c r="E68" s="638">
        <f>SUM(E69:E75)</f>
        <v>0</v>
      </c>
      <c r="F68" s="638">
        <f>SUM(F69:F75)</f>
        <v>0</v>
      </c>
      <c r="G68" s="775">
        <f t="shared" ref="G68:M68" si="9">SUM(G69:G75)</f>
        <v>0</v>
      </c>
      <c r="H68" s="776">
        <f>SUM(H69:H75)</f>
        <v>0</v>
      </c>
      <c r="I68" s="776">
        <f>SUM(I69:I75)</f>
        <v>0</v>
      </c>
      <c r="J68" s="777">
        <f>SUM(J69:J75)</f>
        <v>0</v>
      </c>
      <c r="K68" s="649" t="e">
        <f t="shared" si="9"/>
        <v>#REF!</v>
      </c>
      <c r="L68" s="649" t="e">
        <f t="shared" si="9"/>
        <v>#REF!</v>
      </c>
      <c r="M68" s="649" t="e">
        <f t="shared" si="9"/>
        <v>#REF!</v>
      </c>
      <c r="N68" s="696"/>
      <c r="O68" s="861" t="s">
        <v>669</v>
      </c>
      <c r="P68" s="650"/>
      <c r="Q68" s="703"/>
      <c r="R68" s="818"/>
      <c r="S68" s="818"/>
      <c r="T68" s="818"/>
      <c r="U68" s="818"/>
      <c r="V68" s="818"/>
      <c r="W68" s="818"/>
      <c r="X68" s="819"/>
      <c r="Y68" s="818"/>
      <c r="Z68" s="818"/>
    </row>
    <row r="69" spans="1:26" ht="15.75">
      <c r="A69" s="826">
        <v>200</v>
      </c>
      <c r="B69" s="659" t="s">
        <v>653</v>
      </c>
      <c r="C69" s="659" t="s">
        <v>24</v>
      </c>
      <c r="D69" s="659"/>
      <c r="E69" s="660">
        <f>+OTCHET!E485+OTCHET!E486+OTCHET!E489+OTCHET!E490+OTCHET!E493+OTCHET!E494+OTCHET!E498</f>
        <v>0</v>
      </c>
      <c r="F69" s="660">
        <f t="shared" si="1"/>
        <v>0</v>
      </c>
      <c r="G69" s="793">
        <f>+OTCHET!G485+OTCHET!G486+OTCHET!G489+OTCHET!G490+OTCHET!G493+OTCHET!G494+OTCHET!G498</f>
        <v>0</v>
      </c>
      <c r="H69" s="794">
        <f>+OTCHET!H485+OTCHET!H486+OTCHET!H489+OTCHET!H490+OTCHET!H493+OTCHET!H494+OTCHET!H498</f>
        <v>0</v>
      </c>
      <c r="I69" s="794">
        <f>+OTCHET!I485+OTCHET!I486+OTCHET!I489+OTCHET!I490+OTCHET!I493+OTCHET!I494+OTCHET!I498</f>
        <v>0</v>
      </c>
      <c r="J69" s="795">
        <f>+OTCHET!J485+OTCHET!J486+OTCHET!J489+OTCHET!J490+OTCHET!J493+OTCHET!J494+OTCHET!J498</f>
        <v>0</v>
      </c>
      <c r="K69" s="651" t="e">
        <f>+#REF!+#REF!+#REF!+#REF!+#REF!+#REF!+#REF!</f>
        <v>#REF!</v>
      </c>
      <c r="L69" s="651" t="e">
        <f>+#REF!+#REF!+#REF!+#REF!+#REF!+#REF!+#REF!</f>
        <v>#REF!</v>
      </c>
      <c r="M69" s="651" t="e">
        <f>+#REF!+#REF!+#REF!+#REF!+#REF!+#REF!+#REF!</f>
        <v>#REF!</v>
      </c>
      <c r="N69" s="696"/>
      <c r="O69" s="868" t="s">
        <v>24</v>
      </c>
      <c r="P69" s="652"/>
      <c r="Q69" s="703"/>
      <c r="R69" s="818"/>
      <c r="S69" s="818"/>
      <c r="T69" s="818"/>
      <c r="U69" s="818"/>
      <c r="V69" s="818"/>
      <c r="W69" s="818"/>
      <c r="X69" s="819"/>
      <c r="Y69" s="818"/>
      <c r="Z69" s="818"/>
    </row>
    <row r="70" spans="1:26" ht="15.75">
      <c r="A70" s="826">
        <v>205</v>
      </c>
      <c r="B70" s="661" t="s">
        <v>654</v>
      </c>
      <c r="C70" s="661" t="s">
        <v>25</v>
      </c>
      <c r="D70" s="661"/>
      <c r="E70" s="662">
        <f>+OTCHET!E487+OTCHET!E488+OTCHET!E491+OTCHET!E492+OTCHET!E495+OTCHET!E496+OTCHET!E497+OTCHET!E499</f>
        <v>0</v>
      </c>
      <c r="F70" s="662">
        <f t="shared" si="1"/>
        <v>0</v>
      </c>
      <c r="G70" s="796">
        <f>+OTCHET!G487+OTCHET!G488+OTCHET!G491+OTCHET!G492+OTCHET!G495+OTCHET!G496+OTCHET!G497+OTCHET!G499</f>
        <v>0</v>
      </c>
      <c r="H70" s="797">
        <f>+OTCHET!H487+OTCHET!H488+OTCHET!H491+OTCHET!H492+OTCHET!H495+OTCHET!H496+OTCHET!H497+OTCHET!H499</f>
        <v>0</v>
      </c>
      <c r="I70" s="797">
        <f>+OTCHET!I487+OTCHET!I488+OTCHET!I491+OTCHET!I492+OTCHET!I495+OTCHET!I496+OTCHET!I497+OTCHET!I499</f>
        <v>0</v>
      </c>
      <c r="J70" s="798">
        <f>+OTCHET!J487+OTCHET!J488+OTCHET!J491+OTCHET!J492+OTCHET!J495+OTCHET!J496+OTCHET!J497+OTCHET!J499</f>
        <v>0</v>
      </c>
      <c r="K70" s="651" t="e">
        <f>+#REF!+#REF!+#REF!+#REF!+#REF!+#REF!+#REF!+#REF!</f>
        <v>#REF!</v>
      </c>
      <c r="L70" s="651" t="e">
        <f>+#REF!+#REF!+#REF!+#REF!+#REF!+#REF!+#REF!+#REF!</f>
        <v>#REF!</v>
      </c>
      <c r="M70" s="651" t="e">
        <f>+#REF!+#REF!+#REF!+#REF!+#REF!+#REF!+#REF!+#REF!</f>
        <v>#REF!</v>
      </c>
      <c r="N70" s="696"/>
      <c r="O70" s="869" t="s">
        <v>25</v>
      </c>
      <c r="P70" s="652"/>
      <c r="Q70" s="703"/>
      <c r="R70" s="818"/>
      <c r="S70" s="818"/>
      <c r="T70" s="818"/>
      <c r="U70" s="818"/>
      <c r="V70" s="818"/>
      <c r="W70" s="818"/>
      <c r="X70" s="819"/>
      <c r="Y70" s="818"/>
      <c r="Z70" s="818"/>
    </row>
    <row r="71" spans="1:26" ht="15.75">
      <c r="A71" s="826">
        <v>210</v>
      </c>
      <c r="B71" s="661" t="s">
        <v>655</v>
      </c>
      <c r="C71" s="661" t="s">
        <v>631</v>
      </c>
      <c r="D71" s="661"/>
      <c r="E71" s="662">
        <f>+OTCHET!E500</f>
        <v>0</v>
      </c>
      <c r="F71" s="662">
        <f t="shared" si="1"/>
        <v>0</v>
      </c>
      <c r="G71" s="796">
        <f>+OTCHET!G500</f>
        <v>0</v>
      </c>
      <c r="H71" s="797">
        <f>+OTCHET!H500</f>
        <v>0</v>
      </c>
      <c r="I71" s="797">
        <f>+OTCHET!I500</f>
        <v>0</v>
      </c>
      <c r="J71" s="798">
        <f>+OTCHET!J500</f>
        <v>0</v>
      </c>
      <c r="K71" s="651" t="e">
        <f>+#REF!</f>
        <v>#REF!</v>
      </c>
      <c r="L71" s="651" t="e">
        <f>+#REF!</f>
        <v>#REF!</v>
      </c>
      <c r="M71" s="651" t="e">
        <f>+#REF!</f>
        <v>#REF!</v>
      </c>
      <c r="N71" s="696"/>
      <c r="O71" s="869" t="s">
        <v>631</v>
      </c>
      <c r="P71" s="652"/>
      <c r="Q71" s="703"/>
      <c r="R71" s="818"/>
      <c r="S71" s="818"/>
      <c r="T71" s="818"/>
      <c r="U71" s="818"/>
      <c r="V71" s="818"/>
      <c r="W71" s="818"/>
      <c r="X71" s="819"/>
      <c r="Y71" s="818"/>
      <c r="Z71" s="818"/>
    </row>
    <row r="72" spans="1:26" ht="15.75">
      <c r="A72" s="826">
        <v>215</v>
      </c>
      <c r="B72" s="661" t="s">
        <v>1298</v>
      </c>
      <c r="C72" s="661" t="s">
        <v>632</v>
      </c>
      <c r="D72" s="661"/>
      <c r="E72" s="662">
        <f>+OTCHET!E505</f>
        <v>0</v>
      </c>
      <c r="F72" s="662">
        <f t="shared" si="1"/>
        <v>0</v>
      </c>
      <c r="G72" s="796">
        <f>+OTCHET!G505</f>
        <v>0</v>
      </c>
      <c r="H72" s="797">
        <f>+OTCHET!H505</f>
        <v>0</v>
      </c>
      <c r="I72" s="797">
        <f>+OTCHET!I505</f>
        <v>0</v>
      </c>
      <c r="J72" s="798">
        <f>+OTCHET!J505</f>
        <v>0</v>
      </c>
      <c r="K72" s="651" t="e">
        <f>+#REF!</f>
        <v>#REF!</v>
      </c>
      <c r="L72" s="651" t="e">
        <f>+#REF!</f>
        <v>#REF!</v>
      </c>
      <c r="M72" s="651" t="e">
        <f>+#REF!</f>
        <v>#REF!</v>
      </c>
      <c r="N72" s="696"/>
      <c r="O72" s="869" t="s">
        <v>632</v>
      </c>
      <c r="P72" s="652"/>
      <c r="Q72" s="703"/>
      <c r="R72" s="818"/>
      <c r="S72" s="818"/>
      <c r="T72" s="818"/>
      <c r="U72" s="818"/>
      <c r="V72" s="818"/>
      <c r="W72" s="818"/>
      <c r="X72" s="819"/>
      <c r="Y72" s="818"/>
      <c r="Z72" s="818"/>
    </row>
    <row r="73" spans="1:26" ht="15.75">
      <c r="A73" s="826">
        <v>220</v>
      </c>
      <c r="B73" s="661" t="s">
        <v>656</v>
      </c>
      <c r="C73" s="661" t="s">
        <v>26</v>
      </c>
      <c r="D73" s="661"/>
      <c r="E73" s="662">
        <f>+OTCHET!E545</f>
        <v>0</v>
      </c>
      <c r="F73" s="662">
        <f t="shared" si="1"/>
        <v>0</v>
      </c>
      <c r="G73" s="796">
        <f>+OTCHET!G545</f>
        <v>0</v>
      </c>
      <c r="H73" s="797">
        <f>+OTCHET!H545</f>
        <v>0</v>
      </c>
      <c r="I73" s="797">
        <f>+OTCHET!I545</f>
        <v>0</v>
      </c>
      <c r="J73" s="798">
        <f>+OTCHET!J545</f>
        <v>0</v>
      </c>
      <c r="K73" s="651" t="e">
        <f>+#REF!</f>
        <v>#REF!</v>
      </c>
      <c r="L73" s="651" t="e">
        <f>+#REF!</f>
        <v>#REF!</v>
      </c>
      <c r="M73" s="651" t="e">
        <f>+#REF!</f>
        <v>#REF!</v>
      </c>
      <c r="N73" s="696"/>
      <c r="O73" s="869" t="s">
        <v>26</v>
      </c>
      <c r="P73" s="652"/>
      <c r="Q73" s="703"/>
      <c r="R73" s="818"/>
      <c r="S73" s="818"/>
      <c r="T73" s="818"/>
      <c r="U73" s="818"/>
      <c r="V73" s="818"/>
      <c r="W73" s="818"/>
      <c r="X73" s="819"/>
      <c r="Y73" s="818"/>
      <c r="Z73" s="818"/>
    </row>
    <row r="74" spans="1:26" ht="15.75">
      <c r="A74" s="826">
        <v>230</v>
      </c>
      <c r="B74" s="663" t="s">
        <v>2186</v>
      </c>
      <c r="C74" s="663" t="s">
        <v>27</v>
      </c>
      <c r="D74" s="663"/>
      <c r="E74" s="662">
        <f>+OTCHET!E584+OTCHET!E585</f>
        <v>0</v>
      </c>
      <c r="F74" s="662">
        <f t="shared" si="1"/>
        <v>0</v>
      </c>
      <c r="G74" s="796">
        <f>+OTCHET!G584+OTCHET!G585</f>
        <v>0</v>
      </c>
      <c r="H74" s="797">
        <f>+OTCHET!H584+OTCHET!H585</f>
        <v>0</v>
      </c>
      <c r="I74" s="797">
        <f>+OTCHET!I584+OTCHET!I585</f>
        <v>0</v>
      </c>
      <c r="J74" s="798">
        <f>+OTCHET!J584+OTCHET!J585</f>
        <v>0</v>
      </c>
      <c r="K74" s="651" t="e">
        <f>+#REF!+#REF!</f>
        <v>#REF!</v>
      </c>
      <c r="L74" s="651" t="e">
        <f>+#REF!+#REF!</f>
        <v>#REF!</v>
      </c>
      <c r="M74" s="651" t="e">
        <f>+#REF!+#REF!</f>
        <v>#REF!</v>
      </c>
      <c r="N74" s="696"/>
      <c r="O74" s="869" t="s">
        <v>27</v>
      </c>
      <c r="P74" s="652"/>
      <c r="Q74" s="703"/>
      <c r="R74" s="818"/>
      <c r="S74" s="818"/>
      <c r="T74" s="818"/>
      <c r="U74" s="818"/>
      <c r="V74" s="818"/>
      <c r="W74" s="818"/>
      <c r="X74" s="819"/>
      <c r="Y74" s="818"/>
      <c r="Z74" s="818"/>
    </row>
    <row r="75" spans="1:26" ht="15.75">
      <c r="A75" s="826">
        <v>235</v>
      </c>
      <c r="B75" s="664" t="s">
        <v>2187</v>
      </c>
      <c r="C75" s="664" t="s">
        <v>28</v>
      </c>
      <c r="D75" s="664"/>
      <c r="E75" s="665">
        <f>+OTCHET!E586+OTCHET!E587+OTCHET!E588</f>
        <v>0</v>
      </c>
      <c r="F75" s="665">
        <f t="shared" si="1"/>
        <v>0</v>
      </c>
      <c r="G75" s="799">
        <f>+OTCHET!G586+OTCHET!G587+OTCHET!G588</f>
        <v>0</v>
      </c>
      <c r="H75" s="800">
        <f>+OTCHET!H586+OTCHET!H587+OTCHET!H588</f>
        <v>0</v>
      </c>
      <c r="I75" s="800">
        <f>+OTCHET!I586+OTCHET!I587+OTCHET!I588</f>
        <v>0</v>
      </c>
      <c r="J75" s="801">
        <f>+OTCHET!J586+OTCHET!J587+OTCHET!J588</f>
        <v>0</v>
      </c>
      <c r="K75" s="651" t="e">
        <f>+#REF!+#REF!+#REF!</f>
        <v>#REF!</v>
      </c>
      <c r="L75" s="651" t="e">
        <f>+#REF!+#REF!+#REF!</f>
        <v>#REF!</v>
      </c>
      <c r="M75" s="651" t="e">
        <f>+#REF!+#REF!+#REF!</f>
        <v>#REF!</v>
      </c>
      <c r="N75" s="696"/>
      <c r="O75" s="870" t="s">
        <v>28</v>
      </c>
      <c r="P75" s="652"/>
      <c r="Q75" s="703"/>
      <c r="R75" s="818"/>
      <c r="S75" s="818"/>
      <c r="T75" s="818"/>
      <c r="U75" s="818"/>
      <c r="V75" s="818"/>
      <c r="W75" s="818"/>
      <c r="X75" s="819"/>
      <c r="Y75" s="818"/>
      <c r="Z75" s="818"/>
    </row>
    <row r="76" spans="1:26" ht="15.75">
      <c r="A76" s="826">
        <v>240</v>
      </c>
      <c r="B76" s="625" t="s">
        <v>657</v>
      </c>
      <c r="C76" s="626" t="s">
        <v>633</v>
      </c>
      <c r="D76" s="625"/>
      <c r="E76" s="641">
        <f>OTCHET!E464</f>
        <v>0</v>
      </c>
      <c r="F76" s="641">
        <f t="shared" si="1"/>
        <v>0</v>
      </c>
      <c r="G76" s="769">
        <f>OTCHET!G464</f>
        <v>0</v>
      </c>
      <c r="H76" s="770">
        <f>OTCHET!H464</f>
        <v>0</v>
      </c>
      <c r="I76" s="770">
        <f>OTCHET!I464</f>
        <v>0</v>
      </c>
      <c r="J76" s="771">
        <f>OTCHET!J464</f>
        <v>0</v>
      </c>
      <c r="K76" s="651" t="e">
        <f>#REF!</f>
        <v>#REF!</v>
      </c>
      <c r="L76" s="651" t="e">
        <f>#REF!</f>
        <v>#REF!</v>
      </c>
      <c r="M76" s="651" t="e">
        <f>#REF!</f>
        <v>#REF!</v>
      </c>
      <c r="N76" s="696"/>
      <c r="O76" s="859" t="s">
        <v>633</v>
      </c>
      <c r="P76" s="652"/>
      <c r="Q76" s="703"/>
      <c r="R76" s="818"/>
      <c r="S76" s="818"/>
      <c r="T76" s="818"/>
      <c r="U76" s="818"/>
      <c r="V76" s="818"/>
      <c r="W76" s="818"/>
      <c r="X76" s="819"/>
      <c r="Y76" s="818"/>
      <c r="Z76" s="818"/>
    </row>
    <row r="77" spans="1:26" ht="15.75">
      <c r="A77" s="826">
        <v>245</v>
      </c>
      <c r="B77" s="619" t="s">
        <v>658</v>
      </c>
      <c r="C77" s="617" t="s">
        <v>670</v>
      </c>
      <c r="D77" s="619"/>
      <c r="E77" s="638">
        <f>SUM(E78:E83)</f>
        <v>0</v>
      </c>
      <c r="F77" s="638">
        <f>SUM(F78:F83)</f>
        <v>56764</v>
      </c>
      <c r="G77" s="775">
        <f t="shared" ref="G77:M77" si="10">SUM(G78:G83)</f>
        <v>22580</v>
      </c>
      <c r="H77" s="776">
        <f>SUM(H78:H83)</f>
        <v>0</v>
      </c>
      <c r="I77" s="776">
        <f>SUM(I78:I83)</f>
        <v>0</v>
      </c>
      <c r="J77" s="777">
        <f>SUM(J78:J83)</f>
        <v>34184</v>
      </c>
      <c r="K77" s="654">
        <f t="shared" si="10"/>
        <v>0</v>
      </c>
      <c r="L77" s="654">
        <f t="shared" si="10"/>
        <v>0</v>
      </c>
      <c r="M77" s="654">
        <f t="shared" si="10"/>
        <v>0</v>
      </c>
      <c r="N77" s="696"/>
      <c r="O77" s="861" t="s">
        <v>670</v>
      </c>
      <c r="P77" s="652"/>
      <c r="Q77" s="703"/>
      <c r="R77" s="818"/>
      <c r="S77" s="818"/>
      <c r="T77" s="818"/>
      <c r="U77" s="818"/>
      <c r="V77" s="818"/>
      <c r="W77" s="818"/>
      <c r="X77" s="819"/>
      <c r="Y77" s="818"/>
      <c r="Z77" s="818"/>
    </row>
    <row r="78" spans="1:26" ht="15.75">
      <c r="A78" s="826">
        <v>250</v>
      </c>
      <c r="B78" s="659" t="s">
        <v>659</v>
      </c>
      <c r="C78" s="659" t="s">
        <v>29</v>
      </c>
      <c r="D78" s="659"/>
      <c r="E78" s="660">
        <f>+OTCHET!E469+OTCHET!E472</f>
        <v>0</v>
      </c>
      <c r="F78" s="660">
        <f t="shared" si="1"/>
        <v>0</v>
      </c>
      <c r="G78" s="793">
        <f>+OTCHET!G469+OTCHET!G472</f>
        <v>0</v>
      </c>
      <c r="H78" s="794">
        <f>+OTCHET!H469+OTCHET!H472</f>
        <v>0</v>
      </c>
      <c r="I78" s="794">
        <f>+OTCHET!I469+OTCHET!I472</f>
        <v>0</v>
      </c>
      <c r="J78" s="795">
        <f>+OTCHET!J469+OTCHET!J472</f>
        <v>0</v>
      </c>
      <c r="K78" s="654"/>
      <c r="L78" s="654"/>
      <c r="M78" s="654"/>
      <c r="N78" s="696"/>
      <c r="O78" s="868" t="s">
        <v>29</v>
      </c>
      <c r="P78" s="652"/>
      <c r="Q78" s="703"/>
      <c r="R78" s="818"/>
      <c r="S78" s="818"/>
      <c r="T78" s="818"/>
      <c r="U78" s="818"/>
      <c r="V78" s="818"/>
      <c r="W78" s="818"/>
      <c r="X78" s="819"/>
      <c r="Y78" s="818"/>
      <c r="Z78" s="818"/>
    </row>
    <row r="79" spans="1:26" ht="15.75">
      <c r="A79" s="826">
        <v>260</v>
      </c>
      <c r="B79" s="661" t="s">
        <v>660</v>
      </c>
      <c r="C79" s="661" t="s">
        <v>30</v>
      </c>
      <c r="D79" s="661"/>
      <c r="E79" s="662">
        <f>+OTCHET!E470+OTCHET!E473</f>
        <v>0</v>
      </c>
      <c r="F79" s="662">
        <f t="shared" si="1"/>
        <v>56764</v>
      </c>
      <c r="G79" s="796">
        <f>+OTCHET!G470+OTCHET!G473</f>
        <v>22580</v>
      </c>
      <c r="H79" s="797">
        <f>+OTCHET!H470+OTCHET!H473</f>
        <v>0</v>
      </c>
      <c r="I79" s="797">
        <f>+OTCHET!I470+OTCHET!I473</f>
        <v>0</v>
      </c>
      <c r="J79" s="798">
        <f>+OTCHET!J470+OTCHET!J473</f>
        <v>34184</v>
      </c>
      <c r="K79" s="654"/>
      <c r="L79" s="654"/>
      <c r="M79" s="654"/>
      <c r="N79" s="696"/>
      <c r="O79" s="869" t="s">
        <v>30</v>
      </c>
      <c r="P79" s="652"/>
      <c r="Q79" s="703"/>
      <c r="R79" s="818"/>
      <c r="S79" s="818"/>
      <c r="T79" s="818"/>
      <c r="U79" s="818"/>
      <c r="V79" s="818"/>
      <c r="W79" s="818"/>
      <c r="X79" s="819"/>
      <c r="Y79" s="818"/>
      <c r="Z79" s="818"/>
    </row>
    <row r="80" spans="1:26" ht="15.75">
      <c r="A80" s="826">
        <v>265</v>
      </c>
      <c r="B80" s="661" t="s">
        <v>1285</v>
      </c>
      <c r="C80" s="661" t="s">
        <v>31</v>
      </c>
      <c r="D80" s="661"/>
      <c r="E80" s="662">
        <f>OTCHET!E474</f>
        <v>0</v>
      </c>
      <c r="F80" s="662">
        <f t="shared" si="1"/>
        <v>0</v>
      </c>
      <c r="G80" s="796">
        <f>OTCHET!G474</f>
        <v>0</v>
      </c>
      <c r="H80" s="797">
        <f>OTCHET!H474</f>
        <v>0</v>
      </c>
      <c r="I80" s="797">
        <f>OTCHET!I474</f>
        <v>0</v>
      </c>
      <c r="J80" s="798">
        <f>OTCHET!J474</f>
        <v>0</v>
      </c>
      <c r="K80" s="654"/>
      <c r="L80" s="654"/>
      <c r="M80" s="654"/>
      <c r="N80" s="696"/>
      <c r="O80" s="869" t="s">
        <v>31</v>
      </c>
      <c r="P80" s="652"/>
      <c r="Q80" s="703"/>
      <c r="R80" s="818"/>
      <c r="S80" s="818"/>
      <c r="T80" s="818"/>
      <c r="U80" s="818"/>
      <c r="V80" s="818"/>
      <c r="W80" s="818"/>
      <c r="X80" s="819"/>
      <c r="Y80" s="818"/>
      <c r="Z80" s="818"/>
    </row>
    <row r="81" spans="1:26" ht="15.75" hidden="1" customHeight="1">
      <c r="A81" s="826"/>
      <c r="B81" s="661"/>
      <c r="C81" s="661"/>
      <c r="D81" s="661"/>
      <c r="E81" s="662"/>
      <c r="F81" s="662">
        <f t="shared" si="1"/>
        <v>0</v>
      </c>
      <c r="G81" s="796"/>
      <c r="H81" s="797"/>
      <c r="I81" s="797"/>
      <c r="J81" s="798"/>
      <c r="K81" s="654"/>
      <c r="L81" s="654"/>
      <c r="M81" s="654"/>
      <c r="N81" s="696"/>
      <c r="O81" s="869"/>
      <c r="P81" s="652"/>
      <c r="Q81" s="703"/>
      <c r="R81" s="818"/>
      <c r="S81" s="818"/>
      <c r="T81" s="818"/>
      <c r="U81" s="818"/>
      <c r="V81" s="818"/>
      <c r="W81" s="818"/>
      <c r="X81" s="819"/>
      <c r="Y81" s="818"/>
      <c r="Z81" s="818"/>
    </row>
    <row r="82" spans="1:26" ht="15.75">
      <c r="A82" s="826">
        <v>270</v>
      </c>
      <c r="B82" s="661" t="s">
        <v>701</v>
      </c>
      <c r="C82" s="661" t="s">
        <v>32</v>
      </c>
      <c r="D82" s="661"/>
      <c r="E82" s="662">
        <f>+OTCHET!E482</f>
        <v>0</v>
      </c>
      <c r="F82" s="662">
        <f t="shared" si="1"/>
        <v>0</v>
      </c>
      <c r="G82" s="796">
        <f>+OTCHET!G482</f>
        <v>0</v>
      </c>
      <c r="H82" s="797">
        <f>+OTCHET!H482</f>
        <v>0</v>
      </c>
      <c r="I82" s="797">
        <f>+OTCHET!I482</f>
        <v>0</v>
      </c>
      <c r="J82" s="798">
        <f>+OTCHET!J482</f>
        <v>0</v>
      </c>
      <c r="K82" s="654"/>
      <c r="L82" s="654"/>
      <c r="M82" s="654"/>
      <c r="N82" s="696"/>
      <c r="O82" s="869" t="s">
        <v>32</v>
      </c>
      <c r="P82" s="652"/>
      <c r="Q82" s="703"/>
      <c r="R82" s="818"/>
      <c r="S82" s="818"/>
      <c r="T82" s="818"/>
      <c r="U82" s="818"/>
      <c r="V82" s="818"/>
      <c r="W82" s="818"/>
      <c r="X82" s="819"/>
      <c r="Y82" s="818"/>
      <c r="Z82" s="818"/>
    </row>
    <row r="83" spans="1:26" ht="15.75">
      <c r="A83" s="826">
        <v>275</v>
      </c>
      <c r="B83" s="666" t="s">
        <v>700</v>
      </c>
      <c r="C83" s="666" t="s">
        <v>33</v>
      </c>
      <c r="D83" s="666"/>
      <c r="E83" s="665">
        <f>+OTCHET!E483</f>
        <v>0</v>
      </c>
      <c r="F83" s="665">
        <f t="shared" si="1"/>
        <v>0</v>
      </c>
      <c r="G83" s="799">
        <f>+OTCHET!G483</f>
        <v>0</v>
      </c>
      <c r="H83" s="800">
        <f>+OTCHET!H483</f>
        <v>0</v>
      </c>
      <c r="I83" s="800">
        <f>+OTCHET!I483</f>
        <v>0</v>
      </c>
      <c r="J83" s="801">
        <f>+OTCHET!J483</f>
        <v>0</v>
      </c>
      <c r="K83" s="654"/>
      <c r="L83" s="654"/>
      <c r="M83" s="654"/>
      <c r="N83" s="696"/>
      <c r="O83" s="870" t="s">
        <v>33</v>
      </c>
      <c r="P83" s="652"/>
      <c r="Q83" s="703"/>
      <c r="R83" s="818"/>
      <c r="S83" s="818"/>
      <c r="T83" s="818"/>
      <c r="U83" s="818"/>
      <c r="V83" s="818"/>
      <c r="W83" s="818"/>
      <c r="X83" s="819"/>
      <c r="Y83" s="818"/>
      <c r="Z83" s="818"/>
    </row>
    <row r="84" spans="1:26" ht="15.75">
      <c r="A84" s="826">
        <v>280</v>
      </c>
      <c r="B84" s="625" t="s">
        <v>1331</v>
      </c>
      <c r="C84" s="626" t="s">
        <v>634</v>
      </c>
      <c r="D84" s="625"/>
      <c r="E84" s="641">
        <f>OTCHET!E538</f>
        <v>0</v>
      </c>
      <c r="F84" s="641">
        <f t="shared" si="1"/>
        <v>0</v>
      </c>
      <c r="G84" s="769">
        <f>OTCHET!G538</f>
        <v>0</v>
      </c>
      <c r="H84" s="770">
        <f>OTCHET!H538</f>
        <v>0</v>
      </c>
      <c r="I84" s="770">
        <f>OTCHET!I538</f>
        <v>0</v>
      </c>
      <c r="J84" s="771">
        <f>OTCHET!J538</f>
        <v>0</v>
      </c>
      <c r="K84" s="654"/>
      <c r="L84" s="654"/>
      <c r="M84" s="654"/>
      <c r="N84" s="696"/>
      <c r="O84" s="859" t="s">
        <v>634</v>
      </c>
      <c r="P84" s="652"/>
      <c r="Q84" s="703"/>
      <c r="R84" s="818"/>
      <c r="S84" s="818"/>
      <c r="T84" s="818"/>
      <c r="U84" s="818"/>
      <c r="V84" s="818"/>
      <c r="W84" s="818"/>
      <c r="X84" s="819"/>
      <c r="Y84" s="818"/>
      <c r="Z84" s="818"/>
    </row>
    <row r="85" spans="1:26" ht="15.75">
      <c r="A85" s="826">
        <v>285</v>
      </c>
      <c r="B85" s="616" t="s">
        <v>1286</v>
      </c>
      <c r="C85" s="597" t="s">
        <v>635</v>
      </c>
      <c r="D85" s="616"/>
      <c r="E85" s="637">
        <f>OTCHET!E539</f>
        <v>0</v>
      </c>
      <c r="F85" s="637">
        <f t="shared" si="1"/>
        <v>0</v>
      </c>
      <c r="G85" s="772">
        <f>OTCHET!G539</f>
        <v>0</v>
      </c>
      <c r="H85" s="773">
        <f>OTCHET!H539</f>
        <v>0</v>
      </c>
      <c r="I85" s="773">
        <f>OTCHET!I539</f>
        <v>0</v>
      </c>
      <c r="J85" s="774">
        <f>OTCHET!J539</f>
        <v>0</v>
      </c>
      <c r="K85" s="654"/>
      <c r="L85" s="654"/>
      <c r="M85" s="654"/>
      <c r="N85" s="696"/>
      <c r="O85" s="860" t="s">
        <v>635</v>
      </c>
      <c r="P85" s="652"/>
      <c r="Q85" s="703"/>
      <c r="R85" s="818"/>
      <c r="S85" s="818"/>
      <c r="T85" s="818"/>
      <c r="U85" s="818"/>
      <c r="V85" s="818"/>
      <c r="W85" s="818"/>
      <c r="X85" s="819"/>
      <c r="Y85" s="818"/>
      <c r="Z85" s="818"/>
    </row>
    <row r="86" spans="1:26" ht="15.75">
      <c r="A86" s="826">
        <v>290</v>
      </c>
      <c r="B86" s="619" t="s">
        <v>640</v>
      </c>
      <c r="C86" s="617" t="s">
        <v>1004</v>
      </c>
      <c r="D86" s="619"/>
      <c r="E86" s="638">
        <f>+E87+E88</f>
        <v>0</v>
      </c>
      <c r="F86" s="638">
        <f>+F87+F88</f>
        <v>-1805</v>
      </c>
      <c r="G86" s="775">
        <f t="shared" ref="G86:M86" si="11">+G87+G88</f>
        <v>-3282</v>
      </c>
      <c r="H86" s="776">
        <f>+H87+H88</f>
        <v>0</v>
      </c>
      <c r="I86" s="776">
        <f>+I87+I88</f>
        <v>0</v>
      </c>
      <c r="J86" s="777">
        <f>+J87+J88</f>
        <v>1477</v>
      </c>
      <c r="K86" s="654">
        <f t="shared" si="11"/>
        <v>0</v>
      </c>
      <c r="L86" s="654">
        <f t="shared" si="11"/>
        <v>0</v>
      </c>
      <c r="M86" s="654">
        <f t="shared" si="11"/>
        <v>0</v>
      </c>
      <c r="N86" s="696"/>
      <c r="O86" s="861" t="s">
        <v>1004</v>
      </c>
      <c r="P86" s="652"/>
      <c r="Q86" s="703"/>
      <c r="R86" s="818"/>
      <c r="S86" s="818"/>
      <c r="T86" s="818"/>
      <c r="U86" s="818"/>
      <c r="V86" s="818"/>
      <c r="W86" s="818"/>
      <c r="X86" s="819"/>
      <c r="Y86" s="818"/>
      <c r="Z86" s="818"/>
    </row>
    <row r="87" spans="1:26" ht="15.75">
      <c r="A87" s="826">
        <v>295</v>
      </c>
      <c r="B87" s="659" t="s">
        <v>639</v>
      </c>
      <c r="C87" s="659" t="s">
        <v>1005</v>
      </c>
      <c r="D87" s="667"/>
      <c r="E87" s="660">
        <f>+OTCHET!E506+OTCHET!E515+OTCHET!E519+OTCHET!E546</f>
        <v>0</v>
      </c>
      <c r="F87" s="660">
        <f t="shared" si="1"/>
        <v>0</v>
      </c>
      <c r="G87" s="793">
        <f>+OTCHET!G506+OTCHET!G515+OTCHET!G519+OTCHET!G546</f>
        <v>0</v>
      </c>
      <c r="H87" s="794">
        <f>+OTCHET!H506+OTCHET!H515+OTCHET!H519+OTCHET!H546</f>
        <v>0</v>
      </c>
      <c r="I87" s="794">
        <f>+OTCHET!I506+OTCHET!I515+OTCHET!I519+OTCHET!I546</f>
        <v>0</v>
      </c>
      <c r="J87" s="795">
        <f>+OTCHET!J506+OTCHET!J515+OTCHET!J519+OTCHET!J546</f>
        <v>0</v>
      </c>
      <c r="K87" s="654"/>
      <c r="L87" s="654"/>
      <c r="M87" s="654"/>
      <c r="N87" s="696"/>
      <c r="O87" s="868" t="s">
        <v>1005</v>
      </c>
      <c r="P87" s="652"/>
      <c r="Q87" s="703"/>
      <c r="R87" s="818"/>
      <c r="S87" s="818"/>
      <c r="T87" s="818"/>
      <c r="U87" s="818"/>
      <c r="V87" s="818"/>
      <c r="W87" s="818"/>
      <c r="X87" s="819"/>
      <c r="Y87" s="818"/>
      <c r="Z87" s="818"/>
    </row>
    <row r="88" spans="1:26" ht="15.75">
      <c r="A88" s="826">
        <v>300</v>
      </c>
      <c r="B88" s="666" t="s">
        <v>662</v>
      </c>
      <c r="C88" s="666" t="s">
        <v>340</v>
      </c>
      <c r="D88" s="668"/>
      <c r="E88" s="665">
        <f>+OTCHET!E524+OTCHET!E527+OTCHET!E547</f>
        <v>0</v>
      </c>
      <c r="F88" s="665">
        <f t="shared" si="1"/>
        <v>-1805</v>
      </c>
      <c r="G88" s="799">
        <f>+OTCHET!G524+OTCHET!G527+OTCHET!G547</f>
        <v>-3282</v>
      </c>
      <c r="H88" s="800">
        <f>+OTCHET!H524+OTCHET!H527+OTCHET!H547</f>
        <v>0</v>
      </c>
      <c r="I88" s="800">
        <f>+OTCHET!I524+OTCHET!I527+OTCHET!I547</f>
        <v>0</v>
      </c>
      <c r="J88" s="801">
        <f>+OTCHET!J524+OTCHET!J527+OTCHET!J547</f>
        <v>1477</v>
      </c>
      <c r="K88" s="654"/>
      <c r="L88" s="654"/>
      <c r="M88" s="654"/>
      <c r="N88" s="696"/>
      <c r="O88" s="870" t="s">
        <v>340</v>
      </c>
      <c r="P88" s="652"/>
      <c r="Q88" s="703"/>
      <c r="R88" s="818"/>
      <c r="S88" s="818"/>
      <c r="T88" s="818"/>
      <c r="U88" s="818"/>
      <c r="V88" s="818"/>
      <c r="W88" s="818"/>
      <c r="X88" s="819"/>
      <c r="Y88" s="818"/>
      <c r="Z88" s="818"/>
    </row>
    <row r="89" spans="1:26" ht="15.75">
      <c r="A89" s="826">
        <v>310</v>
      </c>
      <c r="B89" s="625" t="s">
        <v>976</v>
      </c>
      <c r="C89" s="626" t="s">
        <v>636</v>
      </c>
      <c r="D89" s="658"/>
      <c r="E89" s="641">
        <f>OTCHET!E534</f>
        <v>0</v>
      </c>
      <c r="F89" s="641">
        <f t="shared" ref="F89:F96" si="12">+G89+H89+I89+J89</f>
        <v>-1182845</v>
      </c>
      <c r="G89" s="769">
        <f>OTCHET!G534</f>
        <v>126465</v>
      </c>
      <c r="H89" s="770">
        <f>OTCHET!H534</f>
        <v>0</v>
      </c>
      <c r="I89" s="770">
        <f>OTCHET!I534</f>
        <v>0</v>
      </c>
      <c r="J89" s="771">
        <f>OTCHET!J534</f>
        <v>-1309310</v>
      </c>
      <c r="K89" s="654"/>
      <c r="L89" s="654"/>
      <c r="M89" s="654"/>
      <c r="N89" s="696"/>
      <c r="O89" s="859" t="s">
        <v>636</v>
      </c>
      <c r="P89" s="652"/>
      <c r="Q89" s="703"/>
      <c r="R89" s="818"/>
      <c r="S89" s="818"/>
      <c r="T89" s="818"/>
      <c r="U89" s="818"/>
      <c r="V89" s="818"/>
      <c r="W89" s="818"/>
      <c r="X89" s="819"/>
      <c r="Y89" s="818"/>
      <c r="Z89" s="818"/>
    </row>
    <row r="90" spans="1:26" ht="15.75">
      <c r="A90" s="826">
        <v>320</v>
      </c>
      <c r="B90" s="616" t="s">
        <v>638</v>
      </c>
      <c r="C90" s="597" t="s">
        <v>34</v>
      </c>
      <c r="D90" s="616"/>
      <c r="E90" s="637">
        <f>+OTCHET!E570+OTCHET!E571+OTCHET!E572+OTCHET!E573+OTCHET!E574+OTCHET!E575</f>
        <v>0</v>
      </c>
      <c r="F90" s="637">
        <f t="shared" si="12"/>
        <v>0</v>
      </c>
      <c r="G90" s="772">
        <f>+OTCHET!G570+OTCHET!G571+OTCHET!G572+OTCHET!G573+OTCHET!G574+OTCHET!G575</f>
        <v>0</v>
      </c>
      <c r="H90" s="773">
        <f>+OTCHET!H570+OTCHET!H571+OTCHET!H572+OTCHET!H573+OTCHET!H574+OTCHET!H575</f>
        <v>0</v>
      </c>
      <c r="I90" s="773">
        <f>+OTCHET!I570+OTCHET!I571+OTCHET!I572+OTCHET!I573+OTCHET!I574+OTCHET!I575</f>
        <v>0</v>
      </c>
      <c r="J90" s="774">
        <f>+OTCHET!J570+OTCHET!J571+OTCHET!J572+OTCHET!J573+OTCHET!J574+OTCHET!J575</f>
        <v>0</v>
      </c>
      <c r="K90" s="654"/>
      <c r="L90" s="654"/>
      <c r="M90" s="654"/>
      <c r="N90" s="696"/>
      <c r="O90" s="860" t="s">
        <v>34</v>
      </c>
      <c r="P90" s="652"/>
      <c r="Q90" s="703"/>
      <c r="R90" s="818"/>
      <c r="S90" s="818"/>
      <c r="T90" s="818"/>
      <c r="U90" s="818"/>
      <c r="V90" s="818"/>
      <c r="W90" s="818"/>
      <c r="X90" s="819"/>
      <c r="Y90" s="818"/>
      <c r="Z90" s="818"/>
    </row>
    <row r="91" spans="1:26" ht="15.75">
      <c r="A91" s="826">
        <v>330</v>
      </c>
      <c r="B91" s="653" t="s">
        <v>637</v>
      </c>
      <c r="C91" s="653" t="s">
        <v>35</v>
      </c>
      <c r="D91" s="653"/>
      <c r="E91" s="609">
        <f>+OTCHET!E576+OTCHET!E577+OTCHET!E578+OTCHET!E579+OTCHET!E580+OTCHET!E581+OTCHET!E582</f>
        <v>0</v>
      </c>
      <c r="F91" s="609">
        <f t="shared" si="12"/>
        <v>-3742</v>
      </c>
      <c r="G91" s="736">
        <f>+OTCHET!G576+OTCHET!G577+OTCHET!G578+OTCHET!G579+OTCHET!G580+OTCHET!G581+OTCHET!G582</f>
        <v>-1861</v>
      </c>
      <c r="H91" s="737">
        <f>+OTCHET!H576+OTCHET!H577+OTCHET!H578+OTCHET!H579+OTCHET!H580+OTCHET!H581+OTCHET!H582</f>
        <v>0</v>
      </c>
      <c r="I91" s="737">
        <f>+OTCHET!I576+OTCHET!I577+OTCHET!I578+OTCHET!I579+OTCHET!I580+OTCHET!I581+OTCHET!I582</f>
        <v>-1881</v>
      </c>
      <c r="J91" s="738">
        <f>+OTCHET!J576+OTCHET!J577+OTCHET!J578+OTCHET!J579+OTCHET!J580+OTCHET!J581+OTCHET!J582</f>
        <v>0</v>
      </c>
      <c r="K91" s="655"/>
      <c r="L91" s="655"/>
      <c r="M91" s="655"/>
      <c r="N91" s="696"/>
      <c r="O91" s="847" t="s">
        <v>35</v>
      </c>
      <c r="P91" s="652"/>
      <c r="Q91" s="703"/>
      <c r="R91" s="818"/>
      <c r="S91" s="818"/>
      <c r="T91" s="818"/>
      <c r="U91" s="818"/>
      <c r="V91" s="818"/>
      <c r="W91" s="818"/>
      <c r="X91" s="819"/>
      <c r="Y91" s="818"/>
      <c r="Z91" s="818"/>
    </row>
    <row r="92" spans="1:26" ht="15.75">
      <c r="A92" s="826">
        <v>335</v>
      </c>
      <c r="B92" s="1842" t="s">
        <v>2173</v>
      </c>
      <c r="C92" s="597" t="s">
        <v>36</v>
      </c>
      <c r="D92" s="653"/>
      <c r="E92" s="609">
        <f>+OTCHET!E583</f>
        <v>0</v>
      </c>
      <c r="F92" s="609">
        <f t="shared" si="12"/>
        <v>0</v>
      </c>
      <c r="G92" s="736">
        <f>+OTCHET!G583</f>
        <v>0</v>
      </c>
      <c r="H92" s="737">
        <f>+OTCHET!H583</f>
        <v>0</v>
      </c>
      <c r="I92" s="737">
        <f>+OTCHET!I583</f>
        <v>0</v>
      </c>
      <c r="J92" s="738">
        <f>+OTCHET!J583</f>
        <v>0</v>
      </c>
      <c r="K92" s="655"/>
      <c r="L92" s="655"/>
      <c r="M92" s="655"/>
      <c r="N92" s="696"/>
      <c r="O92" s="847" t="s">
        <v>36</v>
      </c>
      <c r="P92" s="652"/>
      <c r="Q92" s="703"/>
      <c r="R92" s="818"/>
      <c r="S92" s="818"/>
      <c r="T92" s="818"/>
      <c r="U92" s="818"/>
      <c r="V92" s="818"/>
      <c r="W92" s="818"/>
      <c r="X92" s="819"/>
      <c r="Y92" s="818"/>
      <c r="Z92" s="818"/>
    </row>
    <row r="93" spans="1:26" ht="15.75">
      <c r="A93" s="826">
        <v>340</v>
      </c>
      <c r="B93" s="597" t="s">
        <v>41</v>
      </c>
      <c r="C93" s="597" t="s">
        <v>42</v>
      </c>
      <c r="D93" s="597"/>
      <c r="E93" s="609">
        <f>+OTCHET!E590+OTCHET!E591</f>
        <v>0</v>
      </c>
      <c r="F93" s="609">
        <f t="shared" si="12"/>
        <v>0</v>
      </c>
      <c r="G93" s="736">
        <f>+OTCHET!G590+OTCHET!G591</f>
        <v>0</v>
      </c>
      <c r="H93" s="737">
        <f>+OTCHET!H590+OTCHET!H591</f>
        <v>0</v>
      </c>
      <c r="I93" s="737">
        <f>+OTCHET!I590+OTCHET!I591</f>
        <v>0</v>
      </c>
      <c r="J93" s="738">
        <f>+OTCHET!J590+OTCHET!J591</f>
        <v>0</v>
      </c>
      <c r="K93" s="655"/>
      <c r="L93" s="655"/>
      <c r="M93" s="655"/>
      <c r="N93" s="696"/>
      <c r="O93" s="847" t="s">
        <v>42</v>
      </c>
      <c r="P93" s="652"/>
      <c r="Q93" s="703"/>
      <c r="R93" s="818"/>
      <c r="S93" s="818"/>
      <c r="T93" s="818"/>
      <c r="U93" s="818"/>
      <c r="V93" s="818"/>
      <c r="W93" s="818"/>
      <c r="X93" s="819"/>
      <c r="Y93" s="818"/>
      <c r="Z93" s="818"/>
    </row>
    <row r="94" spans="1:26" ht="15.75">
      <c r="A94" s="826">
        <v>345</v>
      </c>
      <c r="B94" s="597" t="s">
        <v>43</v>
      </c>
      <c r="C94" s="653" t="s">
        <v>44</v>
      </c>
      <c r="D94" s="597"/>
      <c r="E94" s="609">
        <f>+OTCHET!E592+OTCHET!E593</f>
        <v>0</v>
      </c>
      <c r="F94" s="609">
        <f t="shared" si="12"/>
        <v>0</v>
      </c>
      <c r="G94" s="736">
        <f>+OTCHET!G592+OTCHET!G593</f>
        <v>0</v>
      </c>
      <c r="H94" s="737">
        <f>+OTCHET!H592+OTCHET!H593</f>
        <v>0</v>
      </c>
      <c r="I94" s="737">
        <f>+OTCHET!I592+OTCHET!I593</f>
        <v>0</v>
      </c>
      <c r="J94" s="738">
        <f>+OTCHET!J592+OTCHET!J593</f>
        <v>0</v>
      </c>
      <c r="K94" s="655"/>
      <c r="L94" s="655"/>
      <c r="M94" s="655"/>
      <c r="N94" s="696"/>
      <c r="O94" s="847" t="s">
        <v>44</v>
      </c>
      <c r="P94" s="652"/>
      <c r="Q94" s="703"/>
      <c r="R94" s="818"/>
      <c r="S94" s="818"/>
      <c r="T94" s="818"/>
      <c r="U94" s="818"/>
      <c r="V94" s="818"/>
      <c r="W94" s="818"/>
      <c r="X94" s="819"/>
      <c r="Y94" s="818"/>
      <c r="Z94" s="818"/>
    </row>
    <row r="95" spans="1:26" ht="15.75">
      <c r="A95" s="826">
        <v>350</v>
      </c>
      <c r="B95" s="617" t="s">
        <v>1287</v>
      </c>
      <c r="C95" s="617" t="s">
        <v>663</v>
      </c>
      <c r="D95" s="617"/>
      <c r="E95" s="611">
        <f>OTCHET!E594</f>
        <v>0</v>
      </c>
      <c r="F95" s="611">
        <f t="shared" si="12"/>
        <v>0</v>
      </c>
      <c r="G95" s="715">
        <f>OTCHET!G594</f>
        <v>-143759</v>
      </c>
      <c r="H95" s="716">
        <f>OTCHET!H594</f>
        <v>0</v>
      </c>
      <c r="I95" s="716">
        <f>OTCHET!I594</f>
        <v>143759</v>
      </c>
      <c r="J95" s="717">
        <f>OTCHET!J594</f>
        <v>0</v>
      </c>
      <c r="K95" s="655"/>
      <c r="L95" s="655"/>
      <c r="M95" s="655"/>
      <c r="N95" s="696"/>
      <c r="O95" s="843" t="s">
        <v>663</v>
      </c>
      <c r="P95" s="652"/>
      <c r="Q95" s="703"/>
      <c r="R95" s="818"/>
      <c r="S95" s="818"/>
      <c r="T95" s="818"/>
      <c r="U95" s="818"/>
      <c r="V95" s="818"/>
      <c r="W95" s="818"/>
      <c r="X95" s="819"/>
      <c r="Y95" s="818"/>
      <c r="Z95" s="818"/>
    </row>
    <row r="96" spans="1:26" ht="16.5" thickBot="1">
      <c r="A96" s="827">
        <v>355</v>
      </c>
      <c r="B96" s="669" t="s">
        <v>794</v>
      </c>
      <c r="C96" s="669" t="s">
        <v>793</v>
      </c>
      <c r="D96" s="669"/>
      <c r="E96" s="670">
        <f>+OTCHET!E597</f>
        <v>0</v>
      </c>
      <c r="F96" s="670">
        <f t="shared" si="12"/>
        <v>0</v>
      </c>
      <c r="G96" s="802">
        <f>+OTCHET!G597</f>
        <v>0</v>
      </c>
      <c r="H96" s="803">
        <f>+OTCHET!H597</f>
        <v>0</v>
      </c>
      <c r="I96" s="803">
        <f>+OTCHET!I597</f>
        <v>0</v>
      </c>
      <c r="J96" s="804">
        <f>+OTCHET!J597</f>
        <v>0</v>
      </c>
      <c r="K96" s="656"/>
      <c r="L96" s="656"/>
      <c r="M96" s="656"/>
      <c r="N96" s="696"/>
      <c r="O96" s="871" t="s">
        <v>793</v>
      </c>
      <c r="P96" s="657"/>
      <c r="Q96" s="703"/>
      <c r="R96" s="818"/>
      <c r="S96" s="818"/>
      <c r="T96" s="818"/>
      <c r="U96" s="818"/>
      <c r="V96" s="818"/>
      <c r="W96" s="818"/>
      <c r="X96" s="819"/>
      <c r="Y96" s="818"/>
      <c r="Z96" s="818"/>
    </row>
    <row r="97" spans="2:26" ht="16.5" hidden="1" thickBot="1">
      <c r="B97" s="575" t="s">
        <v>617</v>
      </c>
      <c r="C97" s="575"/>
      <c r="D97" s="575"/>
      <c r="E97" s="576"/>
      <c r="F97" s="576"/>
      <c r="G97" s="576"/>
      <c r="H97" s="576"/>
      <c r="I97" s="576"/>
      <c r="J97" s="576"/>
      <c r="K97" s="184"/>
      <c r="L97" s="184"/>
      <c r="M97" s="184"/>
      <c r="N97" s="698"/>
      <c r="O97" s="575"/>
      <c r="P97" s="196"/>
      <c r="Q97" s="703"/>
      <c r="R97" s="818"/>
      <c r="S97" s="818"/>
      <c r="T97" s="818"/>
      <c r="U97" s="818"/>
      <c r="V97" s="818"/>
      <c r="W97" s="818"/>
      <c r="X97" s="819"/>
      <c r="Y97" s="818"/>
      <c r="Z97" s="818"/>
    </row>
    <row r="98" spans="2:26" ht="16.5" hidden="1" thickBot="1">
      <c r="B98" s="575" t="s">
        <v>618</v>
      </c>
      <c r="C98" s="575"/>
      <c r="D98" s="575"/>
      <c r="E98" s="576"/>
      <c r="F98" s="576"/>
      <c r="G98" s="576"/>
      <c r="H98" s="576"/>
      <c r="I98" s="576"/>
      <c r="J98" s="576"/>
      <c r="K98" s="184"/>
      <c r="L98" s="184"/>
      <c r="M98" s="184"/>
      <c r="N98" s="698"/>
      <c r="O98" s="575"/>
      <c r="P98" s="196"/>
      <c r="Q98" s="703"/>
      <c r="R98" s="818"/>
      <c r="S98" s="818"/>
      <c r="T98" s="818"/>
      <c r="U98" s="818"/>
      <c r="V98" s="818"/>
      <c r="W98" s="818"/>
      <c r="X98" s="819"/>
      <c r="Y98" s="818"/>
      <c r="Z98" s="818"/>
    </row>
    <row r="99" spans="2:26" ht="16.5" hidden="1" thickBot="1">
      <c r="B99" s="575" t="s">
        <v>619</v>
      </c>
      <c r="C99" s="575"/>
      <c r="D99" s="575"/>
      <c r="E99" s="576"/>
      <c r="F99" s="576"/>
      <c r="G99" s="576"/>
      <c r="H99" s="576"/>
      <c r="I99" s="576"/>
      <c r="J99" s="577"/>
      <c r="K99" s="205"/>
      <c r="L99" s="205"/>
      <c r="M99" s="205"/>
      <c r="N99" s="698"/>
      <c r="O99" s="575"/>
      <c r="P99" s="196"/>
      <c r="Q99" s="703"/>
      <c r="R99" s="818"/>
      <c r="S99" s="818"/>
      <c r="T99" s="818"/>
      <c r="U99" s="818"/>
      <c r="V99" s="818"/>
      <c r="W99" s="818"/>
      <c r="X99" s="819"/>
      <c r="Y99" s="818"/>
      <c r="Z99" s="818"/>
    </row>
    <row r="100" spans="2:26" ht="16.5" hidden="1" thickBot="1">
      <c r="B100" s="578" t="s">
        <v>620</v>
      </c>
      <c r="C100" s="579"/>
      <c r="D100" s="579"/>
      <c r="E100" s="576"/>
      <c r="F100" s="576"/>
      <c r="G100" s="576"/>
      <c r="H100" s="576"/>
      <c r="I100" s="576"/>
      <c r="J100" s="577"/>
      <c r="K100" s="205"/>
      <c r="L100" s="205"/>
      <c r="M100" s="205"/>
      <c r="N100" s="698"/>
      <c r="O100" s="579"/>
      <c r="P100" s="196"/>
      <c r="Q100" s="703"/>
      <c r="R100" s="818"/>
      <c r="S100" s="818"/>
      <c r="T100" s="818"/>
      <c r="U100" s="818"/>
      <c r="V100" s="818"/>
      <c r="W100" s="818"/>
      <c r="X100" s="819"/>
      <c r="Y100" s="818"/>
      <c r="Z100" s="818"/>
    </row>
    <row r="101" spans="2:26" ht="16.5" hidden="1" thickBot="1">
      <c r="B101" s="578"/>
      <c r="C101" s="578"/>
      <c r="D101" s="578"/>
      <c r="E101" s="580"/>
      <c r="F101" s="580"/>
      <c r="G101" s="580"/>
      <c r="H101" s="580"/>
      <c r="I101" s="580"/>
      <c r="J101" s="580"/>
      <c r="K101" s="207"/>
      <c r="L101" s="207"/>
      <c r="M101" s="207"/>
      <c r="N101" s="697"/>
      <c r="O101" s="578"/>
      <c r="P101" s="187"/>
      <c r="Q101" s="703"/>
      <c r="R101" s="818"/>
      <c r="S101" s="818"/>
      <c r="T101" s="818"/>
      <c r="U101" s="818"/>
      <c r="V101" s="818"/>
      <c r="W101" s="818"/>
      <c r="X101" s="819"/>
      <c r="Y101" s="818"/>
      <c r="Z101" s="818"/>
    </row>
    <row r="102" spans="2:26" ht="16.5" hidden="1" thickBot="1">
      <c r="B102" s="579" t="s">
        <v>621</v>
      </c>
      <c r="C102" s="579"/>
      <c r="D102" s="579"/>
      <c r="E102" s="580"/>
      <c r="F102" s="580"/>
      <c r="G102" s="580"/>
      <c r="H102" s="580"/>
      <c r="I102" s="580"/>
      <c r="J102" s="580"/>
      <c r="K102" s="206"/>
      <c r="L102" s="206"/>
      <c r="M102" s="206"/>
      <c r="N102" s="697"/>
      <c r="O102" s="579"/>
      <c r="P102" s="187"/>
      <c r="Q102" s="703"/>
      <c r="R102" s="818"/>
      <c r="S102" s="818"/>
      <c r="T102" s="818"/>
      <c r="U102" s="818"/>
      <c r="V102" s="818"/>
      <c r="W102" s="818"/>
      <c r="X102" s="819"/>
      <c r="Y102" s="818"/>
      <c r="Z102" s="818"/>
    </row>
    <row r="103" spans="2:26" ht="16.5" hidden="1" thickBot="1">
      <c r="B103" s="575" t="s">
        <v>619</v>
      </c>
      <c r="C103" s="575"/>
      <c r="D103" s="575"/>
      <c r="E103" s="580"/>
      <c r="F103" s="581"/>
      <c r="G103" s="581"/>
      <c r="H103" s="581"/>
      <c r="I103" s="580"/>
      <c r="J103" s="580"/>
      <c r="K103" s="207"/>
      <c r="L103" s="207"/>
      <c r="M103" s="207"/>
      <c r="N103" s="697"/>
      <c r="O103" s="575"/>
      <c r="P103" s="187"/>
      <c r="Q103" s="703"/>
      <c r="R103" s="818"/>
      <c r="S103" s="818"/>
      <c r="T103" s="818"/>
      <c r="U103" s="818"/>
      <c r="V103" s="818"/>
      <c r="W103" s="818"/>
      <c r="X103" s="819"/>
      <c r="Y103" s="818"/>
      <c r="Z103" s="818"/>
    </row>
    <row r="104" spans="2:26" ht="16.5" hidden="1" thickBot="1">
      <c r="B104" s="1699" t="s">
        <v>620</v>
      </c>
      <c r="C104" s="578"/>
      <c r="D104" s="578"/>
      <c r="E104" s="580"/>
      <c r="F104" s="581"/>
      <c r="G104" s="581"/>
      <c r="H104" s="581"/>
      <c r="I104" s="580"/>
      <c r="J104" s="580"/>
      <c r="K104" s="207"/>
      <c r="L104" s="207"/>
      <c r="M104" s="206"/>
      <c r="N104" s="699"/>
      <c r="O104" s="578"/>
      <c r="P104" s="187"/>
      <c r="Q104" s="703"/>
      <c r="R104" s="818"/>
      <c r="S104" s="818"/>
      <c r="T104" s="818"/>
      <c r="U104" s="818"/>
      <c r="V104" s="818"/>
      <c r="W104" s="818"/>
      <c r="X104" s="819"/>
      <c r="Y104" s="818"/>
      <c r="Z104" s="818"/>
    </row>
    <row r="105" spans="2:26" ht="15.75">
      <c r="B105" s="1700">
        <f>+IF(+SUM(E$65:J$65)=0,0,"Контрола: дефицит/излишък = финансиране с обратен знак (V. + VІ. = 0)")</f>
        <v>0</v>
      </c>
      <c r="C105" s="879"/>
      <c r="D105" s="879"/>
      <c r="E105" s="880">
        <f t="shared" ref="E105:J105" si="13">+E$64+E$66</f>
        <v>0</v>
      </c>
      <c r="F105" s="880">
        <f t="shared" si="13"/>
        <v>0</v>
      </c>
      <c r="G105" s="881">
        <f t="shared" si="13"/>
        <v>0</v>
      </c>
      <c r="H105" s="881">
        <f t="shared" si="13"/>
        <v>0</v>
      </c>
      <c r="I105" s="881">
        <f t="shared" si="13"/>
        <v>0</v>
      </c>
      <c r="J105" s="881">
        <f t="shared" si="13"/>
        <v>0</v>
      </c>
      <c r="K105" s="208"/>
      <c r="L105" s="208"/>
      <c r="M105" s="208"/>
      <c r="N105" s="699"/>
      <c r="O105" s="582"/>
      <c r="P105" s="187"/>
      <c r="Q105" s="703"/>
      <c r="R105" s="818"/>
      <c r="S105" s="818"/>
      <c r="T105" s="818"/>
      <c r="U105" s="818"/>
      <c r="V105" s="818"/>
      <c r="W105" s="818"/>
      <c r="X105" s="819"/>
      <c r="Y105" s="818"/>
      <c r="Z105" s="818"/>
    </row>
    <row r="106" spans="2:26" ht="15.75">
      <c r="B106" s="582"/>
      <c r="C106" s="582"/>
      <c r="D106" s="582"/>
      <c r="E106" s="583"/>
      <c r="F106" s="891"/>
      <c r="G106" s="886"/>
      <c r="H106" s="567"/>
      <c r="I106" s="567"/>
      <c r="K106" s="208"/>
      <c r="L106" s="208"/>
      <c r="M106" s="208"/>
      <c r="N106" s="699"/>
      <c r="O106" s="582"/>
      <c r="P106" s="187"/>
      <c r="Q106" s="700"/>
      <c r="R106" s="818"/>
      <c r="S106" s="818"/>
      <c r="T106" s="818"/>
      <c r="U106" s="818"/>
      <c r="V106" s="818"/>
      <c r="W106" s="818"/>
      <c r="X106" s="819"/>
      <c r="Y106" s="818"/>
      <c r="Z106" s="818"/>
    </row>
    <row r="107" spans="2:26" ht="19.5" customHeight="1">
      <c r="B107" s="1106">
        <f>+OTCHET!H608</f>
        <v>0</v>
      </c>
      <c r="C107" s="582"/>
      <c r="D107" s="582"/>
      <c r="E107" s="892"/>
      <c r="F107" s="172"/>
      <c r="G107" s="1107">
        <f>+OTCHET!E608</f>
        <v>0</v>
      </c>
      <c r="H107" s="1107">
        <f>+OTCHET!F608</f>
        <v>0</v>
      </c>
      <c r="I107" s="1108"/>
      <c r="J107" s="1660">
        <f>+OTCHET!B608</f>
        <v>46212</v>
      </c>
      <c r="K107" s="208"/>
      <c r="L107" s="208"/>
      <c r="M107" s="208"/>
      <c r="N107" s="699"/>
      <c r="O107" s="582"/>
      <c r="P107" s="187"/>
      <c r="Q107" s="700"/>
      <c r="R107" s="818"/>
      <c r="S107" s="818"/>
      <c r="T107" s="818"/>
      <c r="U107" s="818"/>
      <c r="V107" s="818"/>
      <c r="W107" s="818"/>
      <c r="X107" s="819"/>
      <c r="Y107" s="818"/>
      <c r="Z107" s="818"/>
    </row>
    <row r="108" spans="2:26" ht="15.75">
      <c r="B108" s="905" t="s">
        <v>1305</v>
      </c>
      <c r="C108" s="1109"/>
      <c r="D108" s="1109"/>
      <c r="E108" s="1110"/>
      <c r="F108" s="1110"/>
      <c r="G108" s="1945" t="s">
        <v>1304</v>
      </c>
      <c r="H108" s="1945"/>
      <c r="I108" s="1111"/>
      <c r="J108" s="906" t="s">
        <v>1303</v>
      </c>
      <c r="K108" s="208"/>
      <c r="L108" s="208"/>
      <c r="M108" s="208"/>
      <c r="N108" s="699"/>
      <c r="O108" s="582"/>
      <c r="P108" s="187"/>
      <c r="Q108" s="700"/>
      <c r="R108" s="818"/>
      <c r="S108" s="818"/>
      <c r="T108" s="818"/>
      <c r="U108" s="818"/>
      <c r="V108" s="818"/>
      <c r="W108" s="818"/>
      <c r="X108" s="819"/>
      <c r="Y108" s="818"/>
      <c r="Z108" s="818"/>
    </row>
    <row r="109" spans="2:26" ht="17.25" customHeight="1">
      <c r="B109" s="889" t="s">
        <v>1290</v>
      </c>
      <c r="C109" s="587"/>
      <c r="D109" s="587"/>
      <c r="E109" s="1650"/>
      <c r="F109" s="1112"/>
      <c r="G109" s="567"/>
      <c r="H109" s="567"/>
      <c r="I109" s="567"/>
      <c r="J109" s="567"/>
      <c r="K109" s="208"/>
      <c r="L109" s="208"/>
      <c r="M109" s="208"/>
      <c r="N109" s="699"/>
      <c r="O109" s="582"/>
      <c r="P109" s="187"/>
      <c r="Q109" s="700"/>
      <c r="R109" s="818"/>
      <c r="S109" s="818"/>
      <c r="T109" s="818"/>
      <c r="U109" s="818"/>
      <c r="V109" s="818"/>
      <c r="W109" s="818"/>
      <c r="X109" s="819"/>
      <c r="Y109" s="818"/>
      <c r="Z109" s="818"/>
    </row>
    <row r="110" spans="2:26" ht="17.25" customHeight="1">
      <c r="B110" s="1108"/>
      <c r="C110" s="584"/>
      <c r="D110" s="582"/>
      <c r="E110" s="1944">
        <f>+OTCHET!D606</f>
        <v>0</v>
      </c>
      <c r="F110" s="1944"/>
      <c r="G110" s="567"/>
      <c r="H110" s="567"/>
      <c r="I110" s="567"/>
      <c r="J110" s="567"/>
      <c r="K110" s="208"/>
      <c r="L110" s="208"/>
      <c r="M110" s="208"/>
      <c r="N110" s="699"/>
      <c r="O110" s="582"/>
      <c r="P110" s="187"/>
      <c r="Q110" s="700"/>
      <c r="R110" s="818"/>
      <c r="S110" s="818"/>
      <c r="T110" s="818"/>
      <c r="U110" s="818"/>
      <c r="V110" s="818"/>
      <c r="W110" s="818"/>
      <c r="X110" s="819"/>
      <c r="Y110" s="818"/>
      <c r="Z110" s="818"/>
    </row>
    <row r="111" spans="2:26" ht="19.5" customHeight="1">
      <c r="B111" s="587"/>
      <c r="E111" s="567"/>
      <c r="F111" s="567"/>
      <c r="G111" s="567"/>
      <c r="H111" s="567"/>
      <c r="I111" s="567"/>
      <c r="J111" s="567"/>
      <c r="K111" s="208"/>
      <c r="L111" s="208"/>
      <c r="M111" s="208"/>
      <c r="N111" s="699"/>
      <c r="O111" s="584"/>
      <c r="P111" s="187"/>
      <c r="Q111" s="700"/>
      <c r="R111" s="818"/>
      <c r="S111" s="818"/>
      <c r="T111" s="818"/>
      <c r="U111" s="818"/>
      <c r="V111" s="818"/>
      <c r="W111" s="818"/>
      <c r="X111" s="819"/>
      <c r="Y111" s="818"/>
      <c r="Z111" s="818"/>
    </row>
    <row r="112" spans="2:26" ht="15.75" customHeight="1">
      <c r="E112" s="567"/>
      <c r="F112" s="567"/>
      <c r="G112" s="567"/>
      <c r="H112" s="567"/>
      <c r="I112" s="567"/>
      <c r="J112" s="567"/>
      <c r="K112" s="208"/>
      <c r="L112" s="208"/>
      <c r="M112" s="208"/>
      <c r="N112" s="699"/>
      <c r="O112" s="582"/>
      <c r="P112" s="187"/>
      <c r="Q112" s="700"/>
      <c r="R112" s="818"/>
      <c r="S112" s="818"/>
      <c r="T112" s="818"/>
      <c r="U112" s="818"/>
      <c r="V112" s="818"/>
      <c r="W112" s="818"/>
      <c r="X112" s="819"/>
      <c r="Y112" s="818"/>
      <c r="Z112" s="818"/>
    </row>
    <row r="113" spans="1:26" ht="15.75">
      <c r="B113" s="890" t="s">
        <v>1254</v>
      </c>
      <c r="C113" s="582"/>
      <c r="D113" s="582"/>
      <c r="E113" s="1112"/>
      <c r="F113" s="1112"/>
      <c r="G113" s="567"/>
      <c r="H113" s="890" t="s">
        <v>1300</v>
      </c>
      <c r="I113" s="1651"/>
      <c r="J113" s="1113"/>
      <c r="K113" s="208"/>
      <c r="L113" s="208"/>
      <c r="M113" s="208"/>
      <c r="N113" s="699"/>
      <c r="O113" s="586"/>
      <c r="P113" s="187"/>
      <c r="Q113" s="700"/>
      <c r="R113" s="818"/>
      <c r="S113" s="818"/>
      <c r="T113" s="818"/>
      <c r="U113" s="818"/>
      <c r="V113" s="818"/>
      <c r="W113" s="818"/>
      <c r="X113" s="819"/>
      <c r="Y113" s="818"/>
      <c r="Z113" s="818"/>
    </row>
    <row r="114" spans="1:26" ht="18" customHeight="1">
      <c r="E114" s="1944">
        <f>+OTCHET!G603</f>
        <v>0</v>
      </c>
      <c r="F114" s="1944"/>
      <c r="G114" s="1114"/>
      <c r="H114" s="567"/>
      <c r="I114" s="1944">
        <f>+OTCHET!G606</f>
        <v>0</v>
      </c>
      <c r="J114" s="1944"/>
      <c r="K114" s="208"/>
      <c r="L114" s="208"/>
      <c r="M114" s="208"/>
      <c r="N114" s="699"/>
      <c r="O114" s="1115"/>
      <c r="P114" s="187"/>
      <c r="Q114" s="700"/>
      <c r="R114" s="818"/>
      <c r="S114" s="818"/>
      <c r="T114" s="818"/>
      <c r="U114" s="818"/>
      <c r="V114" s="818"/>
      <c r="W114" s="818"/>
      <c r="X114" s="819"/>
      <c r="Y114" s="818"/>
      <c r="Z114" s="818"/>
    </row>
    <row r="115" spans="1:26">
      <c r="A115" s="828"/>
      <c r="B115" s="828"/>
      <c r="C115" s="828"/>
      <c r="D115" s="828"/>
      <c r="E115" s="829"/>
      <c r="F115" s="829"/>
      <c r="G115" s="829"/>
      <c r="H115" s="829"/>
      <c r="I115" s="829"/>
      <c r="J115" s="829"/>
      <c r="K115" s="829"/>
      <c r="L115" s="829"/>
      <c r="M115" s="829"/>
      <c r="N115" s="828"/>
      <c r="O115" s="828"/>
      <c r="P115" s="828"/>
      <c r="Q115" s="828"/>
    </row>
    <row r="116" spans="1:26">
      <c r="A116" s="828"/>
      <c r="B116" s="828"/>
      <c r="C116" s="828"/>
      <c r="D116" s="828"/>
      <c r="E116" s="829"/>
      <c r="F116" s="829"/>
      <c r="G116" s="829"/>
      <c r="H116" s="829"/>
      <c r="I116" s="829"/>
      <c r="J116" s="829"/>
      <c r="K116" s="829"/>
      <c r="L116" s="829"/>
      <c r="M116" s="829"/>
      <c r="N116" s="828"/>
      <c r="O116" s="828"/>
      <c r="P116" s="828"/>
      <c r="Q116" s="828"/>
    </row>
    <row r="117" spans="1:26">
      <c r="A117" s="828"/>
      <c r="B117" s="828"/>
      <c r="C117" s="828"/>
      <c r="D117" s="828"/>
      <c r="E117" s="829"/>
      <c r="F117" s="829"/>
      <c r="G117" s="829"/>
      <c r="H117" s="829"/>
      <c r="I117" s="829"/>
      <c r="J117" s="829"/>
      <c r="K117" s="829"/>
      <c r="L117" s="829"/>
      <c r="M117" s="829"/>
      <c r="N117" s="828"/>
      <c r="O117" s="828"/>
      <c r="P117" s="828"/>
      <c r="Q117" s="828"/>
    </row>
    <row r="118" spans="1:26">
      <c r="A118" s="828"/>
      <c r="B118" s="828"/>
      <c r="C118" s="828"/>
      <c r="D118" s="828"/>
      <c r="E118" s="829"/>
      <c r="F118" s="829"/>
      <c r="G118" s="829"/>
      <c r="H118" s="829"/>
      <c r="I118" s="829"/>
      <c r="J118" s="829"/>
      <c r="K118" s="829"/>
      <c r="L118" s="829"/>
      <c r="M118" s="829"/>
      <c r="N118" s="828"/>
      <c r="O118" s="828"/>
      <c r="P118" s="828"/>
      <c r="Q118" s="828"/>
    </row>
    <row r="119" spans="1:26">
      <c r="A119" s="828"/>
      <c r="B119" s="828"/>
      <c r="C119" s="828"/>
      <c r="D119" s="828"/>
      <c r="E119" s="829"/>
      <c r="F119" s="829"/>
      <c r="G119" s="829"/>
      <c r="H119" s="829"/>
      <c r="I119" s="829"/>
      <c r="J119" s="829"/>
      <c r="K119" s="829"/>
      <c r="L119" s="829"/>
      <c r="M119" s="829"/>
      <c r="N119" s="828"/>
      <c r="O119" s="828"/>
      <c r="P119" s="828"/>
      <c r="Q119" s="828"/>
    </row>
    <row r="120" spans="1:26">
      <c r="A120" s="828"/>
      <c r="B120" s="828"/>
      <c r="C120" s="828"/>
      <c r="D120" s="828"/>
      <c r="E120" s="829"/>
      <c r="F120" s="829"/>
      <c r="G120" s="829"/>
      <c r="H120" s="829"/>
      <c r="I120" s="829"/>
      <c r="J120" s="829"/>
      <c r="K120" s="829"/>
      <c r="L120" s="829"/>
      <c r="M120" s="829"/>
      <c r="N120" s="828"/>
      <c r="O120" s="828"/>
      <c r="P120" s="828"/>
      <c r="Q120" s="828"/>
    </row>
    <row r="121" spans="1:26">
      <c r="A121" s="828"/>
      <c r="B121" s="828"/>
      <c r="C121" s="828"/>
      <c r="D121" s="828"/>
      <c r="E121" s="829"/>
      <c r="F121" s="829"/>
      <c r="G121" s="829"/>
      <c r="H121" s="829"/>
      <c r="I121" s="829"/>
      <c r="J121" s="829"/>
      <c r="K121" s="829"/>
      <c r="L121" s="829"/>
      <c r="M121" s="829"/>
      <c r="N121" s="828"/>
      <c r="O121" s="828"/>
      <c r="P121" s="828"/>
      <c r="Q121" s="828"/>
    </row>
    <row r="122" spans="1:26">
      <c r="A122" s="828"/>
      <c r="B122" s="828"/>
      <c r="C122" s="828"/>
      <c r="D122" s="828"/>
      <c r="E122" s="829"/>
      <c r="F122" s="829"/>
      <c r="G122" s="829"/>
      <c r="H122" s="829"/>
      <c r="I122" s="829"/>
      <c r="J122" s="829"/>
      <c r="K122" s="829"/>
      <c r="L122" s="829"/>
      <c r="M122" s="829"/>
      <c r="N122" s="828"/>
      <c r="O122" s="828"/>
      <c r="P122" s="828"/>
      <c r="Q122" s="828"/>
    </row>
    <row r="123" spans="1:26">
      <c r="A123" s="828"/>
      <c r="B123" s="828"/>
      <c r="C123" s="828"/>
      <c r="D123" s="828"/>
      <c r="E123" s="829"/>
      <c r="F123" s="829"/>
      <c r="G123" s="829"/>
      <c r="H123" s="829"/>
      <c r="I123" s="829"/>
      <c r="J123" s="829"/>
      <c r="K123" s="829"/>
      <c r="L123" s="829"/>
      <c r="M123" s="829"/>
      <c r="N123" s="828"/>
      <c r="O123" s="828"/>
      <c r="P123" s="828"/>
      <c r="Q123" s="828"/>
    </row>
    <row r="124" spans="1:26">
      <c r="A124" s="828"/>
      <c r="B124" s="828"/>
      <c r="C124" s="828"/>
      <c r="D124" s="828"/>
      <c r="E124" s="829"/>
      <c r="F124" s="829"/>
      <c r="G124" s="829"/>
      <c r="H124" s="829"/>
      <c r="I124" s="829"/>
      <c r="J124" s="829"/>
      <c r="K124" s="829"/>
      <c r="L124" s="829"/>
      <c r="M124" s="829"/>
      <c r="N124" s="828"/>
      <c r="O124" s="828"/>
      <c r="P124" s="828"/>
      <c r="Q124" s="828"/>
    </row>
    <row r="125" spans="1:26">
      <c r="A125" s="828"/>
      <c r="B125" s="828"/>
      <c r="C125" s="828"/>
      <c r="D125" s="828"/>
      <c r="E125" s="829"/>
      <c r="F125" s="829"/>
      <c r="G125" s="829"/>
      <c r="H125" s="829"/>
      <c r="I125" s="829"/>
      <c r="J125" s="829"/>
      <c r="K125" s="829"/>
      <c r="L125" s="829"/>
      <c r="M125" s="829"/>
      <c r="N125" s="828"/>
      <c r="O125" s="828"/>
      <c r="P125" s="828"/>
      <c r="Q125" s="828"/>
    </row>
    <row r="126" spans="1:26">
      <c r="A126" s="828"/>
      <c r="B126" s="828"/>
      <c r="C126" s="828"/>
      <c r="D126" s="828"/>
      <c r="E126" s="829"/>
      <c r="F126" s="829"/>
      <c r="G126" s="829"/>
      <c r="H126" s="829"/>
      <c r="I126" s="829"/>
      <c r="J126" s="829"/>
      <c r="K126" s="829"/>
      <c r="L126" s="829"/>
      <c r="M126" s="829"/>
      <c r="N126" s="828"/>
      <c r="O126" s="828"/>
      <c r="P126" s="828"/>
      <c r="Q126" s="828"/>
    </row>
    <row r="127" spans="1:26">
      <c r="A127" s="828"/>
      <c r="B127" s="828"/>
      <c r="C127" s="828"/>
      <c r="D127" s="828"/>
      <c r="E127" s="829"/>
      <c r="F127" s="829"/>
      <c r="G127" s="829"/>
      <c r="H127" s="829"/>
      <c r="I127" s="829"/>
      <c r="J127" s="829"/>
      <c r="K127" s="829"/>
      <c r="L127" s="829"/>
      <c r="M127" s="829"/>
      <c r="N127" s="828"/>
      <c r="O127" s="828"/>
      <c r="P127" s="828"/>
      <c r="Q127" s="828"/>
    </row>
    <row r="128" spans="1:26">
      <c r="A128" s="828"/>
      <c r="B128" s="828"/>
      <c r="C128" s="828"/>
      <c r="D128" s="828"/>
      <c r="E128" s="829"/>
      <c r="F128" s="829"/>
      <c r="G128" s="829"/>
      <c r="H128" s="829"/>
      <c r="I128" s="829"/>
      <c r="J128" s="829"/>
      <c r="K128" s="829"/>
      <c r="L128" s="829"/>
      <c r="M128" s="829"/>
      <c r="N128" s="828"/>
      <c r="O128" s="828"/>
      <c r="P128" s="828"/>
      <c r="Q128" s="828"/>
    </row>
    <row r="129" spans="1:17">
      <c r="A129" s="828"/>
      <c r="B129" s="828"/>
      <c r="C129" s="828"/>
      <c r="D129" s="828"/>
      <c r="E129" s="829"/>
      <c r="F129" s="829"/>
      <c r="G129" s="829"/>
      <c r="H129" s="829"/>
      <c r="I129" s="829"/>
      <c r="J129" s="829"/>
      <c r="K129" s="829"/>
      <c r="L129" s="829"/>
      <c r="M129" s="829"/>
      <c r="N129" s="828"/>
      <c r="O129" s="828"/>
      <c r="P129" s="828"/>
      <c r="Q129" s="828"/>
    </row>
    <row r="130" spans="1:17">
      <c r="A130" s="828"/>
      <c r="B130" s="828"/>
      <c r="C130" s="828"/>
      <c r="D130" s="828"/>
      <c r="E130" s="829"/>
      <c r="F130" s="829"/>
      <c r="G130" s="829"/>
      <c r="H130" s="829"/>
      <c r="I130" s="829"/>
      <c r="J130" s="829"/>
      <c r="K130" s="829"/>
      <c r="L130" s="829"/>
      <c r="M130" s="829"/>
      <c r="N130" s="828"/>
      <c r="O130" s="828"/>
      <c r="P130" s="828"/>
      <c r="Q130" s="828"/>
    </row>
    <row r="131" spans="1:17">
      <c r="A131" s="828"/>
      <c r="B131" s="828"/>
      <c r="C131" s="828"/>
      <c r="D131" s="828"/>
      <c r="E131" s="829"/>
      <c r="F131" s="829"/>
      <c r="G131" s="829"/>
      <c r="H131" s="829"/>
      <c r="I131" s="829"/>
      <c r="J131" s="829"/>
      <c r="K131" s="829"/>
      <c r="L131" s="829"/>
      <c r="M131" s="829"/>
      <c r="N131" s="828"/>
      <c r="O131" s="828"/>
      <c r="P131" s="828"/>
      <c r="Q131" s="828"/>
    </row>
    <row r="132" spans="1:17">
      <c r="A132" s="828"/>
      <c r="B132" s="828"/>
      <c r="C132" s="828"/>
      <c r="D132" s="828"/>
      <c r="E132" s="829"/>
      <c r="F132" s="829"/>
      <c r="G132" s="829"/>
      <c r="H132" s="829"/>
      <c r="I132" s="829"/>
      <c r="J132" s="829"/>
      <c r="K132" s="829"/>
      <c r="L132" s="829"/>
      <c r="M132" s="829"/>
      <c r="N132" s="828"/>
      <c r="O132" s="828"/>
      <c r="P132" s="828"/>
      <c r="Q132" s="828"/>
    </row>
    <row r="133" spans="1:17">
      <c r="A133" s="828"/>
      <c r="B133" s="828"/>
      <c r="C133" s="828"/>
      <c r="D133" s="828"/>
      <c r="E133" s="829"/>
      <c r="F133" s="829"/>
      <c r="G133" s="829"/>
      <c r="H133" s="829"/>
      <c r="I133" s="829"/>
      <c r="J133" s="829"/>
      <c r="K133" s="829"/>
      <c r="L133" s="829"/>
      <c r="M133" s="829"/>
      <c r="N133" s="828"/>
      <c r="O133" s="828"/>
      <c r="P133" s="828"/>
      <c r="Q133" s="828"/>
    </row>
    <row r="134" spans="1:17">
      <c r="A134" s="828"/>
      <c r="B134" s="828"/>
      <c r="C134" s="828"/>
      <c r="D134" s="828"/>
      <c r="E134" s="829"/>
      <c r="F134" s="829"/>
      <c r="G134" s="829"/>
      <c r="H134" s="829"/>
      <c r="I134" s="829"/>
      <c r="J134" s="829"/>
      <c r="K134" s="829"/>
      <c r="L134" s="829"/>
      <c r="M134" s="829"/>
      <c r="N134" s="828"/>
      <c r="O134" s="828"/>
      <c r="P134" s="828"/>
      <c r="Q134" s="828"/>
    </row>
    <row r="135" spans="1:17">
      <c r="A135" s="828"/>
      <c r="B135" s="828"/>
      <c r="C135" s="828"/>
      <c r="D135" s="828"/>
      <c r="E135" s="829"/>
      <c r="F135" s="829"/>
      <c r="G135" s="829"/>
      <c r="H135" s="829"/>
      <c r="I135" s="829"/>
      <c r="J135" s="829"/>
      <c r="K135" s="829"/>
      <c r="L135" s="829"/>
      <c r="M135" s="829"/>
      <c r="N135" s="828"/>
      <c r="O135" s="828"/>
      <c r="P135" s="828"/>
      <c r="Q135" s="828"/>
    </row>
    <row r="136" spans="1:17">
      <c r="A136" s="828"/>
      <c r="B136" s="828"/>
      <c r="C136" s="828"/>
      <c r="D136" s="828"/>
      <c r="E136" s="829"/>
      <c r="F136" s="829"/>
      <c r="G136" s="829"/>
      <c r="H136" s="829"/>
      <c r="I136" s="829"/>
      <c r="J136" s="829"/>
      <c r="K136" s="829"/>
      <c r="L136" s="829"/>
      <c r="M136" s="829"/>
      <c r="N136" s="828"/>
      <c r="O136" s="828"/>
      <c r="P136" s="828"/>
      <c r="Q136" s="828"/>
    </row>
    <row r="137" spans="1:17">
      <c r="A137" s="828"/>
      <c r="B137" s="828"/>
      <c r="C137" s="828"/>
      <c r="D137" s="828"/>
      <c r="E137" s="829"/>
      <c r="F137" s="829"/>
      <c r="G137" s="829"/>
      <c r="H137" s="829"/>
      <c r="I137" s="829"/>
      <c r="J137" s="829"/>
      <c r="K137" s="829"/>
      <c r="L137" s="829"/>
      <c r="M137" s="829"/>
      <c r="N137" s="828"/>
      <c r="O137" s="828"/>
      <c r="P137" s="828"/>
      <c r="Q137" s="828"/>
    </row>
    <row r="138" spans="1:17">
      <c r="A138" s="828"/>
      <c r="B138" s="828"/>
      <c r="C138" s="828"/>
      <c r="D138" s="828"/>
      <c r="E138" s="829"/>
      <c r="F138" s="829"/>
      <c r="G138" s="829"/>
      <c r="H138" s="829"/>
      <c r="I138" s="829"/>
      <c r="J138" s="829"/>
      <c r="K138" s="829"/>
      <c r="L138" s="829"/>
      <c r="M138" s="829"/>
      <c r="N138" s="828"/>
      <c r="O138" s="828"/>
      <c r="P138" s="828"/>
      <c r="Q138" s="828"/>
    </row>
    <row r="139" spans="1:17">
      <c r="A139" s="828"/>
      <c r="B139" s="828"/>
      <c r="C139" s="828"/>
      <c r="D139" s="828"/>
      <c r="E139" s="829"/>
      <c r="F139" s="829"/>
      <c r="G139" s="829"/>
      <c r="H139" s="829"/>
      <c r="I139" s="829"/>
      <c r="J139" s="829"/>
      <c r="K139" s="829"/>
      <c r="L139" s="829"/>
      <c r="M139" s="829"/>
      <c r="N139" s="828"/>
      <c r="O139" s="828"/>
      <c r="P139" s="828"/>
      <c r="Q139" s="828"/>
    </row>
    <row r="140" spans="1:17">
      <c r="A140" s="828"/>
      <c r="B140" s="828"/>
      <c r="C140" s="828"/>
      <c r="D140" s="828"/>
      <c r="E140" s="829"/>
      <c r="F140" s="829"/>
      <c r="G140" s="829"/>
      <c r="H140" s="829"/>
      <c r="I140" s="829"/>
      <c r="J140" s="829"/>
      <c r="K140" s="829"/>
      <c r="L140" s="829"/>
      <c r="M140" s="829"/>
      <c r="N140" s="828"/>
      <c r="O140" s="828"/>
      <c r="P140" s="828"/>
      <c r="Q140" s="828"/>
    </row>
    <row r="141" spans="1:17">
      <c r="A141" s="828"/>
      <c r="B141" s="828"/>
      <c r="C141" s="828"/>
      <c r="D141" s="828"/>
      <c r="E141" s="829"/>
      <c r="F141" s="829"/>
      <c r="G141" s="829"/>
      <c r="H141" s="829"/>
      <c r="I141" s="829"/>
      <c r="J141" s="829"/>
      <c r="K141" s="829"/>
      <c r="L141" s="829"/>
      <c r="M141" s="829"/>
      <c r="N141" s="828"/>
      <c r="O141" s="828"/>
      <c r="P141" s="828"/>
      <c r="Q141" s="828"/>
    </row>
    <row r="142" spans="1:17">
      <c r="A142" s="828"/>
      <c r="B142" s="828"/>
      <c r="C142" s="828"/>
      <c r="D142" s="828"/>
      <c r="E142" s="829"/>
      <c r="F142" s="829"/>
      <c r="G142" s="829"/>
      <c r="H142" s="829"/>
      <c r="I142" s="829"/>
      <c r="J142" s="829"/>
      <c r="K142" s="829"/>
      <c r="L142" s="829"/>
      <c r="M142" s="829"/>
      <c r="N142" s="828"/>
      <c r="O142" s="828"/>
      <c r="P142" s="828"/>
      <c r="Q142" s="828"/>
    </row>
    <row r="143" spans="1:17">
      <c r="A143" s="828"/>
      <c r="B143" s="828"/>
      <c r="C143" s="828"/>
      <c r="D143" s="828"/>
      <c r="E143" s="829"/>
      <c r="F143" s="829"/>
      <c r="G143" s="829"/>
      <c r="H143" s="829"/>
      <c r="I143" s="829"/>
      <c r="J143" s="829"/>
      <c r="K143" s="829"/>
      <c r="L143" s="829"/>
      <c r="M143" s="829"/>
      <c r="N143" s="828"/>
      <c r="O143" s="828"/>
      <c r="P143" s="828"/>
      <c r="Q143" s="828"/>
    </row>
    <row r="144" spans="1:17">
      <c r="A144" s="828"/>
      <c r="B144" s="828"/>
      <c r="C144" s="828"/>
      <c r="D144" s="828"/>
      <c r="E144" s="829"/>
      <c r="F144" s="829"/>
      <c r="G144" s="829"/>
      <c r="H144" s="829"/>
      <c r="I144" s="829"/>
      <c r="J144" s="829"/>
      <c r="K144" s="829"/>
      <c r="L144" s="829"/>
      <c r="M144" s="829"/>
      <c r="N144" s="828"/>
      <c r="O144" s="828"/>
      <c r="P144" s="828"/>
      <c r="Q144" s="828"/>
    </row>
    <row r="145" spans="1:17">
      <c r="A145" s="828"/>
      <c r="B145" s="828"/>
      <c r="C145" s="828"/>
      <c r="D145" s="828"/>
      <c r="E145" s="829"/>
      <c r="F145" s="829"/>
      <c r="G145" s="829"/>
      <c r="H145" s="829"/>
      <c r="I145" s="829"/>
      <c r="J145" s="829"/>
      <c r="K145" s="829"/>
      <c r="L145" s="829"/>
      <c r="M145" s="829"/>
      <c r="N145" s="828"/>
      <c r="O145" s="828"/>
      <c r="P145" s="828"/>
      <c r="Q145" s="828"/>
    </row>
    <row r="146" spans="1:17">
      <c r="A146" s="828"/>
      <c r="B146" s="828"/>
      <c r="C146" s="828"/>
      <c r="D146" s="828"/>
      <c r="E146" s="829"/>
      <c r="F146" s="829"/>
      <c r="G146" s="829"/>
      <c r="H146" s="829"/>
      <c r="I146" s="829"/>
      <c r="J146" s="829"/>
      <c r="K146" s="829"/>
      <c r="L146" s="829"/>
      <c r="M146" s="829"/>
      <c r="N146" s="828"/>
      <c r="O146" s="828"/>
      <c r="P146" s="828"/>
      <c r="Q146" s="828"/>
    </row>
    <row r="147" spans="1:17">
      <c r="A147" s="828"/>
      <c r="B147" s="828"/>
      <c r="C147" s="828"/>
      <c r="D147" s="828"/>
      <c r="E147" s="829"/>
      <c r="F147" s="829"/>
      <c r="G147" s="829"/>
      <c r="H147" s="829"/>
      <c r="I147" s="829"/>
      <c r="J147" s="829"/>
      <c r="K147" s="829"/>
      <c r="L147" s="829"/>
      <c r="M147" s="829"/>
      <c r="N147" s="828"/>
      <c r="O147" s="828"/>
      <c r="P147" s="828"/>
      <c r="Q147" s="828"/>
    </row>
    <row r="148" spans="1:17">
      <c r="A148" s="828"/>
      <c r="B148" s="828"/>
      <c r="C148" s="828"/>
      <c r="D148" s="828"/>
      <c r="E148" s="829"/>
      <c r="F148" s="829"/>
      <c r="G148" s="829"/>
      <c r="H148" s="829"/>
      <c r="I148" s="829"/>
      <c r="J148" s="829"/>
      <c r="K148" s="829"/>
      <c r="L148" s="829"/>
      <c r="M148" s="829"/>
      <c r="N148" s="828"/>
      <c r="O148" s="828"/>
      <c r="P148" s="828"/>
      <c r="Q148" s="828"/>
    </row>
    <row r="149" spans="1:17">
      <c r="A149" s="828"/>
      <c r="B149" s="828"/>
      <c r="C149" s="828"/>
      <c r="D149" s="828"/>
      <c r="E149" s="829"/>
      <c r="F149" s="829"/>
      <c r="G149" s="829"/>
      <c r="H149" s="829"/>
      <c r="I149" s="829"/>
      <c r="J149" s="829"/>
      <c r="K149" s="829"/>
      <c r="L149" s="829"/>
      <c r="M149" s="829"/>
      <c r="N149" s="828"/>
      <c r="O149" s="828"/>
      <c r="P149" s="828"/>
      <c r="Q149" s="828"/>
    </row>
    <row r="150" spans="1:17">
      <c r="A150" s="828"/>
      <c r="B150" s="828"/>
      <c r="C150" s="828"/>
      <c r="D150" s="828"/>
      <c r="E150" s="829"/>
      <c r="F150" s="829"/>
      <c r="G150" s="829"/>
      <c r="H150" s="829"/>
      <c r="I150" s="829"/>
      <c r="J150" s="829"/>
      <c r="K150" s="829"/>
      <c r="L150" s="829"/>
      <c r="M150" s="829"/>
      <c r="N150" s="828"/>
      <c r="O150" s="828"/>
      <c r="P150" s="828"/>
      <c r="Q150" s="828"/>
    </row>
    <row r="151" spans="1:17">
      <c r="A151" s="828"/>
      <c r="B151" s="828"/>
      <c r="C151" s="828"/>
      <c r="D151" s="828"/>
      <c r="E151" s="829"/>
      <c r="F151" s="829"/>
      <c r="G151" s="829"/>
      <c r="H151" s="829"/>
      <c r="I151" s="829"/>
      <c r="J151" s="829"/>
      <c r="K151" s="829"/>
      <c r="L151" s="829"/>
      <c r="M151" s="829"/>
      <c r="N151" s="828"/>
      <c r="O151" s="828"/>
      <c r="P151" s="828"/>
      <c r="Q151" s="828"/>
    </row>
    <row r="152" spans="1:17">
      <c r="A152" s="828"/>
      <c r="B152" s="828"/>
      <c r="C152" s="828"/>
      <c r="D152" s="828"/>
      <c r="E152" s="829"/>
      <c r="F152" s="829"/>
      <c r="G152" s="829"/>
      <c r="H152" s="829"/>
      <c r="I152" s="829"/>
      <c r="J152" s="829"/>
      <c r="K152" s="829"/>
      <c r="L152" s="829"/>
      <c r="M152" s="829"/>
      <c r="N152" s="828"/>
      <c r="O152" s="828"/>
      <c r="P152" s="828"/>
      <c r="Q152" s="828"/>
    </row>
    <row r="153" spans="1:17">
      <c r="A153" s="828"/>
      <c r="B153" s="828"/>
      <c r="C153" s="828"/>
      <c r="D153" s="828"/>
      <c r="E153" s="829"/>
      <c r="F153" s="829"/>
      <c r="G153" s="829"/>
      <c r="H153" s="829"/>
      <c r="I153" s="829"/>
      <c r="J153" s="829"/>
      <c r="K153" s="829"/>
      <c r="L153" s="829"/>
      <c r="M153" s="829"/>
      <c r="N153" s="828"/>
      <c r="O153" s="828"/>
      <c r="P153" s="828"/>
      <c r="Q153" s="828"/>
    </row>
    <row r="154" spans="1:17">
      <c r="A154" s="828"/>
      <c r="B154" s="828"/>
      <c r="C154" s="828"/>
      <c r="D154" s="828"/>
      <c r="E154" s="829"/>
      <c r="F154" s="829"/>
      <c r="G154" s="829"/>
      <c r="H154" s="829"/>
      <c r="I154" s="829"/>
      <c r="J154" s="829"/>
      <c r="K154" s="829"/>
      <c r="L154" s="829"/>
      <c r="M154" s="829"/>
      <c r="N154" s="828"/>
      <c r="O154" s="828"/>
      <c r="P154" s="828"/>
      <c r="Q154" s="828"/>
    </row>
    <row r="155" spans="1:17">
      <c r="A155" s="828"/>
      <c r="B155" s="828"/>
      <c r="C155" s="828"/>
      <c r="D155" s="828"/>
      <c r="E155" s="829"/>
      <c r="F155" s="829"/>
      <c r="G155" s="829"/>
      <c r="H155" s="829"/>
      <c r="I155" s="829"/>
      <c r="J155" s="829"/>
      <c r="K155" s="829"/>
      <c r="L155" s="829"/>
      <c r="M155" s="829"/>
      <c r="N155" s="828"/>
      <c r="O155" s="828"/>
      <c r="P155" s="828"/>
      <c r="Q155" s="828"/>
    </row>
    <row r="156" spans="1:17">
      <c r="A156" s="828"/>
      <c r="B156" s="828"/>
      <c r="C156" s="828"/>
      <c r="D156" s="828"/>
      <c r="E156" s="829"/>
      <c r="F156" s="829"/>
      <c r="G156" s="829"/>
      <c r="H156" s="829"/>
      <c r="I156" s="829"/>
      <c r="J156" s="829"/>
      <c r="K156" s="829"/>
      <c r="L156" s="829"/>
      <c r="M156" s="829"/>
      <c r="N156" s="828"/>
      <c r="O156" s="828"/>
      <c r="P156" s="828"/>
      <c r="Q156" s="828"/>
    </row>
    <row r="157" spans="1:17">
      <c r="A157" s="828"/>
      <c r="B157" s="828"/>
      <c r="C157" s="828"/>
      <c r="D157" s="828"/>
      <c r="E157" s="829"/>
      <c r="F157" s="829"/>
      <c r="G157" s="829"/>
      <c r="H157" s="829"/>
      <c r="I157" s="829"/>
      <c r="J157" s="829"/>
      <c r="K157" s="829"/>
      <c r="L157" s="829"/>
      <c r="M157" s="829"/>
      <c r="N157" s="828"/>
      <c r="O157" s="828"/>
      <c r="P157" s="828"/>
      <c r="Q157" s="828"/>
    </row>
    <row r="158" spans="1:17">
      <c r="A158" s="828"/>
      <c r="B158" s="828"/>
      <c r="C158" s="828"/>
      <c r="D158" s="828"/>
      <c r="E158" s="829"/>
      <c r="F158" s="829"/>
      <c r="G158" s="829"/>
      <c r="H158" s="829"/>
      <c r="I158" s="829"/>
      <c r="J158" s="829"/>
      <c r="K158" s="829"/>
      <c r="L158" s="829"/>
      <c r="M158" s="829"/>
      <c r="N158" s="828"/>
      <c r="O158" s="828"/>
      <c r="P158" s="828"/>
      <c r="Q158" s="828"/>
    </row>
    <row r="159" spans="1:17">
      <c r="A159" s="828"/>
      <c r="B159" s="828"/>
      <c r="C159" s="828"/>
      <c r="D159" s="828"/>
      <c r="E159" s="829"/>
      <c r="F159" s="829"/>
      <c r="G159" s="829"/>
      <c r="H159" s="829"/>
      <c r="I159" s="829"/>
      <c r="J159" s="829"/>
      <c r="K159" s="829"/>
      <c r="L159" s="829"/>
      <c r="M159" s="829"/>
      <c r="N159" s="828"/>
      <c r="O159" s="828"/>
      <c r="P159" s="828"/>
      <c r="Q159" s="828"/>
    </row>
    <row r="160" spans="1:17">
      <c r="A160" s="828"/>
      <c r="B160" s="828"/>
      <c r="C160" s="828"/>
      <c r="D160" s="828"/>
      <c r="E160" s="829"/>
      <c r="F160" s="829"/>
      <c r="G160" s="829"/>
      <c r="H160" s="829"/>
      <c r="I160" s="829"/>
      <c r="J160" s="829"/>
      <c r="K160" s="829"/>
      <c r="L160" s="829"/>
      <c r="M160" s="829"/>
      <c r="N160" s="828"/>
      <c r="O160" s="828"/>
      <c r="P160" s="828"/>
      <c r="Q160" s="828"/>
    </row>
    <row r="161" spans="1:17">
      <c r="A161" s="828"/>
      <c r="B161" s="828"/>
      <c r="C161" s="828"/>
      <c r="D161" s="828"/>
      <c r="E161" s="829"/>
      <c r="F161" s="829"/>
      <c r="G161" s="829"/>
      <c r="H161" s="829"/>
      <c r="I161" s="829"/>
      <c r="J161" s="829"/>
      <c r="K161" s="829"/>
      <c r="L161" s="829"/>
      <c r="M161" s="829"/>
      <c r="N161" s="828"/>
      <c r="O161" s="828"/>
      <c r="P161" s="828"/>
      <c r="Q161" s="828"/>
    </row>
    <row r="162" spans="1:17">
      <c r="A162" s="828"/>
      <c r="B162" s="828"/>
      <c r="C162" s="828"/>
      <c r="D162" s="828"/>
      <c r="E162" s="829"/>
      <c r="F162" s="829"/>
      <c r="G162" s="829"/>
      <c r="H162" s="829"/>
      <c r="I162" s="829"/>
      <c r="J162" s="829"/>
      <c r="K162" s="829"/>
      <c r="L162" s="829"/>
      <c r="M162" s="829"/>
      <c r="N162" s="828"/>
      <c r="O162" s="828"/>
      <c r="P162" s="828"/>
      <c r="Q162" s="828"/>
    </row>
    <row r="163" spans="1:17">
      <c r="A163" s="828"/>
      <c r="B163" s="828"/>
      <c r="C163" s="828"/>
      <c r="D163" s="828"/>
      <c r="E163" s="829"/>
      <c r="F163" s="829"/>
      <c r="G163" s="829"/>
      <c r="H163" s="829"/>
      <c r="I163" s="829"/>
      <c r="J163" s="829"/>
      <c r="K163" s="829"/>
      <c r="L163" s="829"/>
      <c r="M163" s="829"/>
      <c r="N163" s="828"/>
      <c r="O163" s="828"/>
      <c r="P163" s="828"/>
      <c r="Q163" s="828"/>
    </row>
    <row r="164" spans="1:17">
      <c r="A164" s="828"/>
      <c r="B164" s="828"/>
      <c r="C164" s="828"/>
      <c r="D164" s="828"/>
      <c r="E164" s="829"/>
      <c r="F164" s="829"/>
      <c r="G164" s="829"/>
      <c r="H164" s="829"/>
      <c r="I164" s="829"/>
      <c r="J164" s="829"/>
      <c r="K164" s="829"/>
      <c r="L164" s="829"/>
      <c r="M164" s="829"/>
      <c r="N164" s="828"/>
      <c r="O164" s="828"/>
      <c r="P164" s="828"/>
      <c r="Q164" s="828"/>
    </row>
    <row r="165" spans="1:17">
      <c r="A165" s="828"/>
      <c r="B165" s="828"/>
      <c r="C165" s="828"/>
      <c r="D165" s="828"/>
      <c r="E165" s="829"/>
      <c r="F165" s="829"/>
      <c r="G165" s="829"/>
      <c r="H165" s="829"/>
      <c r="I165" s="829"/>
      <c r="J165" s="829"/>
      <c r="K165" s="829"/>
      <c r="L165" s="829"/>
      <c r="M165" s="829"/>
      <c r="N165" s="828"/>
      <c r="O165" s="828"/>
      <c r="P165" s="828"/>
      <c r="Q165" s="828"/>
    </row>
    <row r="166" spans="1:17">
      <c r="A166" s="828"/>
      <c r="B166" s="828"/>
      <c r="C166" s="828"/>
      <c r="D166" s="828"/>
      <c r="E166" s="829"/>
      <c r="F166" s="829"/>
      <c r="G166" s="829"/>
      <c r="H166" s="829"/>
      <c r="I166" s="829"/>
      <c r="J166" s="829"/>
      <c r="K166" s="829"/>
      <c r="L166" s="829"/>
      <c r="M166" s="829"/>
      <c r="N166" s="828"/>
      <c r="O166" s="828"/>
      <c r="P166" s="828"/>
      <c r="Q166" s="828"/>
    </row>
    <row r="167" spans="1:17">
      <c r="A167" s="828"/>
      <c r="B167" s="828"/>
      <c r="C167" s="828"/>
      <c r="D167" s="828"/>
      <c r="E167" s="829"/>
      <c r="F167" s="829"/>
      <c r="G167" s="829"/>
      <c r="H167" s="829"/>
      <c r="I167" s="829"/>
      <c r="J167" s="829"/>
      <c r="K167" s="829"/>
      <c r="L167" s="829"/>
      <c r="M167" s="829"/>
      <c r="N167" s="828"/>
      <c r="O167" s="828"/>
      <c r="P167" s="828"/>
      <c r="Q167" s="828"/>
    </row>
    <row r="168" spans="1:17">
      <c r="A168" s="828"/>
      <c r="B168" s="828"/>
      <c r="C168" s="828"/>
      <c r="D168" s="828"/>
      <c r="E168" s="829"/>
      <c r="F168" s="829"/>
      <c r="G168" s="829"/>
      <c r="H168" s="829"/>
      <c r="I168" s="829"/>
      <c r="J168" s="829"/>
      <c r="K168" s="829"/>
      <c r="L168" s="829"/>
      <c r="M168" s="829"/>
      <c r="N168" s="828"/>
      <c r="O168" s="828"/>
      <c r="P168" s="828"/>
      <c r="Q168" s="828"/>
    </row>
    <row r="169" spans="1:17">
      <c r="A169" s="828"/>
      <c r="B169" s="828"/>
      <c r="C169" s="828"/>
      <c r="D169" s="828"/>
      <c r="E169" s="829"/>
      <c r="F169" s="829"/>
      <c r="G169" s="829"/>
      <c r="H169" s="829"/>
      <c r="I169" s="829"/>
      <c r="J169" s="829"/>
      <c r="K169" s="829"/>
      <c r="L169" s="829"/>
      <c r="M169" s="829"/>
      <c r="N169" s="828"/>
      <c r="O169" s="828"/>
      <c r="P169" s="828"/>
      <c r="Q169" s="828"/>
    </row>
    <row r="170" spans="1:17">
      <c r="A170" s="828"/>
      <c r="B170" s="828"/>
      <c r="C170" s="828"/>
      <c r="D170" s="828"/>
      <c r="E170" s="829"/>
      <c r="F170" s="829"/>
      <c r="G170" s="829"/>
      <c r="H170" s="829"/>
      <c r="I170" s="829"/>
      <c r="J170" s="829"/>
      <c r="K170" s="829"/>
      <c r="L170" s="829"/>
      <c r="M170" s="829"/>
      <c r="N170" s="828"/>
      <c r="O170" s="828"/>
      <c r="P170" s="828"/>
      <c r="Q170" s="828"/>
    </row>
    <row r="171" spans="1:17">
      <c r="A171" s="828"/>
      <c r="B171" s="828"/>
      <c r="C171" s="828"/>
      <c r="D171" s="828"/>
      <c r="E171" s="829"/>
      <c r="F171" s="829"/>
      <c r="G171" s="829"/>
      <c r="H171" s="829"/>
      <c r="I171" s="829"/>
      <c r="J171" s="829"/>
      <c r="K171" s="829"/>
      <c r="L171" s="829"/>
      <c r="M171" s="829"/>
      <c r="N171" s="828"/>
      <c r="O171" s="828"/>
      <c r="P171" s="828"/>
      <c r="Q171" s="828"/>
    </row>
    <row r="172" spans="1:17">
      <c r="A172" s="828"/>
      <c r="B172" s="828"/>
      <c r="C172" s="828"/>
      <c r="D172" s="828"/>
      <c r="E172" s="829"/>
      <c r="F172" s="829"/>
      <c r="G172" s="829"/>
      <c r="H172" s="829"/>
      <c r="I172" s="829"/>
      <c r="J172" s="829"/>
      <c r="K172" s="829"/>
      <c r="L172" s="829"/>
      <c r="M172" s="829"/>
      <c r="N172" s="828"/>
      <c r="O172" s="828"/>
      <c r="P172" s="828"/>
      <c r="Q172" s="828"/>
    </row>
    <row r="173" spans="1:17">
      <c r="A173" s="828"/>
      <c r="B173" s="828"/>
      <c r="C173" s="828"/>
      <c r="D173" s="828"/>
      <c r="E173" s="829"/>
      <c r="F173" s="829"/>
      <c r="G173" s="829"/>
      <c r="H173" s="829"/>
      <c r="I173" s="829"/>
      <c r="J173" s="829"/>
      <c r="K173" s="829"/>
      <c r="L173" s="829"/>
      <c r="M173" s="829"/>
      <c r="N173" s="828"/>
      <c r="O173" s="828"/>
      <c r="P173" s="828"/>
      <c r="Q173" s="828"/>
    </row>
    <row r="174" spans="1:17">
      <c r="A174" s="828"/>
      <c r="B174" s="828"/>
      <c r="C174" s="828"/>
      <c r="D174" s="828"/>
      <c r="E174" s="829"/>
      <c r="F174" s="829"/>
      <c r="G174" s="829"/>
      <c r="H174" s="829"/>
      <c r="I174" s="829"/>
      <c r="J174" s="829"/>
      <c r="K174" s="829"/>
      <c r="L174" s="829"/>
      <c r="M174" s="829"/>
      <c r="N174" s="828"/>
      <c r="O174" s="828"/>
      <c r="P174" s="828"/>
      <c r="Q174" s="828"/>
    </row>
    <row r="175" spans="1:17">
      <c r="A175" s="828"/>
      <c r="B175" s="828"/>
      <c r="C175" s="828"/>
      <c r="D175" s="828"/>
      <c r="E175" s="829"/>
      <c r="F175" s="829"/>
      <c r="G175" s="829"/>
      <c r="H175" s="829"/>
      <c r="I175" s="829"/>
      <c r="J175" s="829"/>
      <c r="K175" s="829"/>
      <c r="L175" s="829"/>
      <c r="M175" s="829"/>
      <c r="N175" s="828"/>
      <c r="O175" s="828"/>
      <c r="P175" s="828"/>
      <c r="Q175" s="828"/>
    </row>
    <row r="176" spans="1:17">
      <c r="A176" s="828"/>
      <c r="B176" s="828"/>
      <c r="C176" s="828"/>
      <c r="D176" s="828"/>
      <c r="E176" s="829"/>
      <c r="F176" s="829"/>
      <c r="G176" s="829"/>
      <c r="H176" s="829"/>
      <c r="I176" s="829"/>
      <c r="J176" s="829"/>
      <c r="K176" s="829"/>
      <c r="L176" s="829"/>
      <c r="M176" s="829"/>
      <c r="N176" s="828"/>
      <c r="O176" s="828"/>
      <c r="P176" s="828"/>
      <c r="Q176" s="828"/>
    </row>
    <row r="177" spans="1:17">
      <c r="A177" s="828"/>
      <c r="B177" s="828"/>
      <c r="C177" s="828"/>
      <c r="D177" s="828"/>
      <c r="E177" s="829"/>
      <c r="F177" s="829"/>
      <c r="G177" s="829"/>
      <c r="H177" s="829"/>
      <c r="I177" s="829"/>
      <c r="J177" s="829"/>
      <c r="K177" s="829"/>
      <c r="L177" s="829"/>
      <c r="M177" s="829"/>
      <c r="N177" s="828"/>
      <c r="O177" s="828"/>
      <c r="P177" s="828"/>
      <c r="Q177" s="828"/>
    </row>
    <row r="178" spans="1:17">
      <c r="A178" s="828"/>
      <c r="B178" s="828"/>
      <c r="C178" s="828"/>
      <c r="D178" s="828"/>
      <c r="E178" s="829"/>
      <c r="F178" s="829"/>
      <c r="G178" s="829"/>
      <c r="H178" s="829"/>
      <c r="I178" s="829"/>
      <c r="J178" s="829"/>
      <c r="K178" s="829"/>
      <c r="L178" s="829"/>
      <c r="M178" s="829"/>
      <c r="N178" s="828"/>
      <c r="O178" s="828"/>
      <c r="P178" s="828"/>
      <c r="Q178" s="828"/>
    </row>
    <row r="179" spans="1:17">
      <c r="A179" s="828"/>
      <c r="B179" s="828"/>
      <c r="C179" s="828"/>
      <c r="D179" s="828"/>
      <c r="E179" s="829"/>
      <c r="F179" s="829"/>
      <c r="G179" s="829"/>
      <c r="H179" s="829"/>
      <c r="I179" s="829"/>
      <c r="J179" s="829"/>
      <c r="K179" s="829"/>
      <c r="L179" s="829"/>
      <c r="M179" s="829"/>
      <c r="N179" s="828"/>
      <c r="O179" s="828"/>
      <c r="P179" s="828"/>
      <c r="Q179" s="828"/>
    </row>
    <row r="180" spans="1:17">
      <c r="A180" s="828"/>
      <c r="B180" s="828"/>
      <c r="C180" s="828"/>
      <c r="D180" s="828"/>
      <c r="E180" s="829"/>
      <c r="F180" s="829"/>
      <c r="G180" s="829"/>
      <c r="H180" s="829"/>
      <c r="I180" s="829"/>
      <c r="J180" s="829"/>
      <c r="K180" s="829"/>
      <c r="L180" s="829"/>
      <c r="M180" s="829"/>
      <c r="N180" s="828"/>
      <c r="O180" s="828"/>
      <c r="P180" s="828"/>
      <c r="Q180" s="828"/>
    </row>
    <row r="181" spans="1:17">
      <c r="A181" s="828"/>
      <c r="B181" s="828"/>
      <c r="C181" s="828"/>
      <c r="D181" s="828"/>
      <c r="E181" s="829"/>
      <c r="F181" s="829"/>
      <c r="G181" s="829"/>
      <c r="H181" s="829"/>
      <c r="I181" s="829"/>
      <c r="J181" s="829"/>
      <c r="K181" s="829"/>
      <c r="L181" s="829"/>
      <c r="M181" s="829"/>
      <c r="N181" s="828"/>
      <c r="O181" s="828"/>
      <c r="P181" s="828"/>
      <c r="Q181" s="828"/>
    </row>
    <row r="182" spans="1:17">
      <c r="A182" s="828"/>
      <c r="B182" s="828"/>
      <c r="C182" s="828"/>
      <c r="D182" s="828"/>
      <c r="E182" s="829"/>
      <c r="F182" s="829"/>
      <c r="G182" s="829"/>
      <c r="H182" s="829"/>
      <c r="I182" s="829"/>
      <c r="J182" s="829"/>
      <c r="K182" s="829"/>
      <c r="L182" s="829"/>
      <c r="M182" s="829"/>
      <c r="N182" s="828"/>
      <c r="O182" s="828"/>
      <c r="P182" s="828"/>
      <c r="Q182" s="828"/>
    </row>
    <row r="183" spans="1:17">
      <c r="A183" s="828"/>
      <c r="B183" s="828"/>
      <c r="C183" s="828"/>
      <c r="D183" s="828"/>
      <c r="E183" s="829"/>
      <c r="F183" s="829"/>
      <c r="G183" s="829"/>
      <c r="H183" s="829"/>
      <c r="I183" s="829"/>
      <c r="J183" s="829"/>
      <c r="K183" s="829"/>
      <c r="L183" s="829"/>
      <c r="M183" s="829"/>
      <c r="N183" s="828"/>
      <c r="O183" s="828"/>
      <c r="P183" s="828"/>
      <c r="Q183" s="828"/>
    </row>
    <row r="184" spans="1:17">
      <c r="A184" s="828"/>
      <c r="B184" s="828"/>
      <c r="C184" s="828"/>
      <c r="D184" s="828"/>
      <c r="E184" s="829"/>
      <c r="F184" s="829"/>
      <c r="G184" s="829"/>
      <c r="H184" s="829"/>
      <c r="I184" s="829"/>
      <c r="J184" s="829"/>
      <c r="K184" s="829"/>
      <c r="L184" s="829"/>
      <c r="M184" s="829"/>
      <c r="N184" s="828"/>
      <c r="O184" s="828"/>
      <c r="P184" s="828"/>
      <c r="Q184" s="828"/>
    </row>
    <row r="185" spans="1:17">
      <c r="A185" s="828"/>
      <c r="B185" s="828"/>
      <c r="C185" s="828"/>
      <c r="D185" s="828"/>
      <c r="E185" s="829"/>
      <c r="F185" s="829"/>
      <c r="G185" s="829"/>
      <c r="H185" s="829"/>
      <c r="I185" s="829"/>
      <c r="J185" s="829"/>
      <c r="K185" s="829"/>
      <c r="L185" s="829"/>
      <c r="M185" s="829"/>
      <c r="N185" s="828"/>
      <c r="O185" s="828"/>
      <c r="P185" s="828"/>
      <c r="Q185" s="828"/>
    </row>
    <row r="186" spans="1:17">
      <c r="A186" s="828"/>
      <c r="B186" s="828"/>
      <c r="C186" s="828"/>
      <c r="D186" s="828"/>
      <c r="E186" s="829"/>
      <c r="F186" s="829"/>
      <c r="G186" s="829"/>
      <c r="H186" s="829"/>
      <c r="I186" s="829"/>
      <c r="J186" s="829"/>
      <c r="K186" s="829"/>
      <c r="L186" s="829"/>
      <c r="M186" s="829"/>
      <c r="N186" s="828"/>
      <c r="O186" s="828"/>
      <c r="P186" s="828"/>
      <c r="Q186" s="828"/>
    </row>
    <row r="187" spans="1:17">
      <c r="A187" s="828"/>
      <c r="B187" s="828"/>
      <c r="C187" s="828"/>
      <c r="D187" s="828"/>
      <c r="E187" s="829"/>
      <c r="F187" s="829"/>
      <c r="G187" s="829"/>
      <c r="H187" s="829"/>
      <c r="I187" s="829"/>
      <c r="J187" s="829"/>
      <c r="K187" s="829"/>
      <c r="L187" s="829"/>
      <c r="M187" s="829"/>
      <c r="N187" s="828"/>
      <c r="O187" s="828"/>
      <c r="P187" s="828"/>
      <c r="Q187" s="828"/>
    </row>
    <row r="188" spans="1:17">
      <c r="A188" s="828"/>
      <c r="B188" s="828"/>
      <c r="C188" s="828"/>
      <c r="D188" s="828"/>
      <c r="E188" s="829"/>
      <c r="F188" s="829"/>
      <c r="G188" s="829"/>
      <c r="H188" s="829"/>
      <c r="I188" s="829"/>
      <c r="J188" s="829"/>
      <c r="K188" s="829"/>
      <c r="L188" s="829"/>
      <c r="M188" s="829"/>
      <c r="N188" s="828"/>
      <c r="O188" s="828"/>
      <c r="P188" s="828"/>
      <c r="Q188" s="828"/>
    </row>
    <row r="189" spans="1:17">
      <c r="A189" s="828"/>
      <c r="B189" s="828"/>
      <c r="C189" s="828"/>
      <c r="D189" s="828"/>
      <c r="E189" s="829"/>
      <c r="F189" s="829"/>
      <c r="G189" s="829"/>
      <c r="H189" s="829"/>
      <c r="I189" s="829"/>
      <c r="J189" s="829"/>
      <c r="K189" s="829"/>
      <c r="L189" s="829"/>
      <c r="M189" s="829"/>
      <c r="N189" s="828"/>
      <c r="O189" s="828"/>
      <c r="P189" s="828"/>
      <c r="Q189" s="828"/>
    </row>
    <row r="190" spans="1:17">
      <c r="A190" s="828"/>
      <c r="B190" s="828"/>
      <c r="C190" s="828"/>
      <c r="D190" s="828"/>
      <c r="E190" s="829"/>
      <c r="F190" s="829"/>
      <c r="G190" s="829"/>
      <c r="H190" s="829"/>
      <c r="I190" s="829"/>
      <c r="J190" s="829"/>
      <c r="K190" s="829"/>
      <c r="L190" s="829"/>
      <c r="M190" s="829"/>
      <c r="N190" s="828"/>
      <c r="O190" s="828"/>
      <c r="P190" s="828"/>
      <c r="Q190" s="828"/>
    </row>
    <row r="191" spans="1:17">
      <c r="A191" s="828"/>
      <c r="B191" s="828"/>
      <c r="C191" s="828"/>
      <c r="D191" s="828"/>
      <c r="E191" s="829"/>
      <c r="F191" s="829"/>
      <c r="G191" s="829"/>
      <c r="H191" s="829"/>
      <c r="I191" s="829"/>
      <c r="J191" s="829"/>
      <c r="K191" s="829"/>
      <c r="L191" s="829"/>
      <c r="M191" s="829"/>
      <c r="N191" s="828"/>
      <c r="O191" s="828"/>
      <c r="P191" s="828"/>
      <c r="Q191" s="828"/>
    </row>
    <row r="192" spans="1:17">
      <c r="A192" s="828"/>
      <c r="B192" s="828"/>
      <c r="C192" s="828"/>
      <c r="D192" s="828"/>
      <c r="E192" s="829"/>
      <c r="F192" s="829"/>
      <c r="G192" s="829"/>
      <c r="H192" s="829"/>
      <c r="I192" s="829"/>
      <c r="J192" s="829"/>
      <c r="K192" s="829"/>
      <c r="L192" s="829"/>
      <c r="M192" s="829"/>
      <c r="N192" s="828"/>
      <c r="O192" s="828"/>
      <c r="P192" s="828"/>
      <c r="Q192" s="828"/>
    </row>
    <row r="193" spans="1:17">
      <c r="A193" s="828"/>
      <c r="B193" s="828"/>
      <c r="C193" s="828"/>
      <c r="D193" s="828"/>
      <c r="E193" s="829"/>
      <c r="F193" s="829"/>
      <c r="G193" s="829"/>
      <c r="H193" s="829"/>
      <c r="I193" s="829"/>
      <c r="J193" s="829"/>
      <c r="K193" s="829"/>
      <c r="L193" s="829"/>
      <c r="M193" s="829"/>
      <c r="N193" s="828"/>
      <c r="O193" s="828"/>
      <c r="P193" s="828"/>
      <c r="Q193" s="828"/>
    </row>
    <row r="194" spans="1:17">
      <c r="A194" s="828"/>
      <c r="B194" s="828"/>
      <c r="C194" s="828"/>
      <c r="D194" s="828"/>
      <c r="E194" s="829"/>
      <c r="F194" s="829"/>
      <c r="G194" s="829"/>
      <c r="H194" s="829"/>
      <c r="I194" s="829"/>
      <c r="J194" s="829"/>
      <c r="K194" s="829"/>
      <c r="L194" s="829"/>
      <c r="M194" s="829"/>
      <c r="N194" s="828"/>
      <c r="O194" s="828"/>
      <c r="P194" s="828"/>
      <c r="Q194" s="828"/>
    </row>
    <row r="195" spans="1:17">
      <c r="A195" s="828"/>
      <c r="B195" s="828"/>
      <c r="C195" s="828"/>
      <c r="D195" s="828"/>
      <c r="E195" s="829"/>
      <c r="F195" s="829"/>
      <c r="G195" s="829"/>
      <c r="H195" s="829"/>
      <c r="I195" s="829"/>
      <c r="J195" s="829"/>
      <c r="K195" s="829"/>
      <c r="L195" s="829"/>
      <c r="M195" s="829"/>
      <c r="N195" s="828"/>
      <c r="O195" s="828"/>
      <c r="P195" s="828"/>
      <c r="Q195" s="828"/>
    </row>
    <row r="196" spans="1:17">
      <c r="A196" s="828"/>
      <c r="B196" s="828"/>
      <c r="C196" s="828"/>
      <c r="D196" s="828"/>
      <c r="E196" s="829"/>
      <c r="F196" s="829"/>
      <c r="G196" s="829"/>
      <c r="H196" s="829"/>
      <c r="I196" s="829"/>
      <c r="J196" s="829"/>
      <c r="K196" s="829"/>
      <c r="L196" s="829"/>
      <c r="M196" s="829"/>
      <c r="N196" s="828"/>
      <c r="O196" s="828"/>
      <c r="P196" s="828"/>
      <c r="Q196" s="828"/>
    </row>
    <row r="197" spans="1:17">
      <c r="A197" s="828"/>
      <c r="B197" s="828"/>
      <c r="C197" s="828"/>
      <c r="D197" s="828"/>
      <c r="E197" s="829"/>
      <c r="F197" s="829"/>
      <c r="G197" s="829"/>
      <c r="H197" s="829"/>
      <c r="I197" s="829"/>
      <c r="J197" s="829"/>
      <c r="K197" s="829"/>
      <c r="L197" s="829"/>
      <c r="M197" s="829"/>
      <c r="N197" s="828"/>
      <c r="O197" s="828"/>
      <c r="P197" s="828"/>
      <c r="Q197" s="828"/>
    </row>
    <row r="198" spans="1:17">
      <c r="A198" s="828"/>
      <c r="B198" s="828"/>
      <c r="C198" s="828"/>
      <c r="D198" s="828"/>
      <c r="E198" s="829"/>
      <c r="F198" s="829"/>
      <c r="G198" s="829"/>
      <c r="H198" s="829"/>
      <c r="I198" s="829"/>
      <c r="J198" s="829"/>
      <c r="K198" s="829"/>
      <c r="L198" s="829"/>
      <c r="M198" s="829"/>
      <c r="N198" s="828"/>
      <c r="O198" s="828"/>
      <c r="P198" s="828"/>
      <c r="Q198" s="828"/>
    </row>
    <row r="199" spans="1:17">
      <c r="A199" s="828"/>
      <c r="B199" s="828"/>
      <c r="C199" s="828"/>
      <c r="D199" s="828"/>
      <c r="E199" s="829"/>
      <c r="F199" s="829"/>
      <c r="G199" s="829"/>
      <c r="H199" s="829"/>
      <c r="I199" s="829"/>
      <c r="J199" s="829"/>
      <c r="K199" s="829"/>
      <c r="L199" s="829"/>
      <c r="M199" s="829"/>
      <c r="N199" s="828"/>
      <c r="O199" s="828"/>
      <c r="P199" s="828"/>
      <c r="Q199" s="828"/>
    </row>
    <row r="200" spans="1:17">
      <c r="A200" s="828"/>
      <c r="B200" s="828"/>
      <c r="C200" s="828"/>
      <c r="D200" s="828"/>
      <c r="E200" s="829"/>
      <c r="F200" s="829"/>
      <c r="G200" s="829"/>
      <c r="H200" s="829"/>
      <c r="I200" s="829"/>
      <c r="J200" s="829"/>
      <c r="K200" s="829"/>
      <c r="L200" s="829"/>
      <c r="M200" s="829"/>
      <c r="N200" s="828"/>
      <c r="O200" s="828"/>
      <c r="P200" s="828"/>
      <c r="Q200" s="828"/>
    </row>
    <row r="201" spans="1:17">
      <c r="A201" s="828"/>
      <c r="B201" s="828"/>
      <c r="C201" s="828"/>
      <c r="D201" s="828"/>
      <c r="E201" s="829"/>
      <c r="F201" s="829"/>
      <c r="G201" s="829"/>
      <c r="H201" s="829"/>
      <c r="I201" s="829"/>
      <c r="J201" s="829"/>
      <c r="K201" s="829"/>
      <c r="L201" s="829"/>
      <c r="M201" s="829"/>
      <c r="N201" s="828"/>
      <c r="O201" s="828"/>
      <c r="P201" s="828"/>
      <c r="Q201" s="828"/>
    </row>
    <row r="202" spans="1:17">
      <c r="A202" s="828"/>
      <c r="B202" s="828"/>
      <c r="C202" s="828"/>
      <c r="D202" s="828"/>
      <c r="E202" s="829"/>
      <c r="F202" s="829"/>
      <c r="G202" s="829"/>
      <c r="H202" s="829"/>
      <c r="I202" s="829"/>
      <c r="J202" s="829"/>
      <c r="K202" s="829"/>
      <c r="L202" s="829"/>
      <c r="M202" s="829"/>
      <c r="N202" s="828"/>
      <c r="O202" s="828"/>
      <c r="P202" s="828"/>
      <c r="Q202" s="828"/>
    </row>
    <row r="203" spans="1:17">
      <c r="A203" s="828"/>
      <c r="B203" s="828"/>
      <c r="C203" s="828"/>
      <c r="D203" s="828"/>
      <c r="E203" s="829"/>
      <c r="F203" s="829"/>
      <c r="G203" s="829"/>
      <c r="H203" s="829"/>
      <c r="I203" s="829"/>
      <c r="J203" s="829"/>
      <c r="K203" s="829"/>
      <c r="L203" s="829"/>
      <c r="M203" s="829"/>
      <c r="N203" s="828"/>
      <c r="O203" s="828"/>
      <c r="P203" s="828"/>
      <c r="Q203" s="828"/>
    </row>
    <row r="204" spans="1:17">
      <c r="A204" s="828"/>
      <c r="B204" s="828"/>
      <c r="C204" s="828"/>
      <c r="D204" s="828"/>
      <c r="E204" s="829"/>
      <c r="F204" s="829"/>
      <c r="G204" s="829"/>
      <c r="H204" s="829"/>
      <c r="I204" s="829"/>
      <c r="J204" s="829"/>
      <c r="K204" s="829"/>
      <c r="L204" s="829"/>
      <c r="M204" s="829"/>
      <c r="N204" s="828"/>
      <c r="O204" s="828"/>
      <c r="P204" s="828"/>
      <c r="Q204" s="828"/>
    </row>
    <row r="205" spans="1:17">
      <c r="A205" s="828"/>
      <c r="B205" s="828"/>
      <c r="C205" s="828"/>
      <c r="D205" s="828"/>
      <c r="E205" s="829"/>
      <c r="F205" s="829"/>
      <c r="G205" s="829"/>
      <c r="H205" s="829"/>
      <c r="I205" s="829"/>
      <c r="J205" s="829"/>
      <c r="K205" s="829"/>
      <c r="L205" s="829"/>
      <c r="M205" s="829"/>
      <c r="N205" s="828"/>
      <c r="O205" s="828"/>
      <c r="P205" s="828"/>
      <c r="Q205" s="828"/>
    </row>
    <row r="206" spans="1:17">
      <c r="A206" s="828"/>
      <c r="B206" s="828"/>
      <c r="C206" s="828"/>
      <c r="D206" s="828"/>
      <c r="E206" s="829"/>
      <c r="F206" s="829"/>
      <c r="G206" s="829"/>
      <c r="H206" s="829"/>
      <c r="I206" s="829"/>
      <c r="J206" s="829"/>
      <c r="K206" s="829"/>
      <c r="L206" s="829"/>
      <c r="M206" s="829"/>
      <c r="N206" s="828"/>
      <c r="O206" s="828"/>
      <c r="P206" s="828"/>
      <c r="Q206" s="828"/>
    </row>
    <row r="207" spans="1:17">
      <c r="A207" s="828"/>
      <c r="B207" s="828"/>
      <c r="C207" s="828"/>
      <c r="D207" s="828"/>
      <c r="E207" s="829"/>
      <c r="F207" s="829"/>
      <c r="G207" s="829"/>
      <c r="H207" s="829"/>
      <c r="I207" s="829"/>
      <c r="J207" s="829"/>
      <c r="K207" s="829"/>
      <c r="L207" s="829"/>
      <c r="M207" s="829"/>
      <c r="N207" s="828"/>
      <c r="O207" s="828"/>
      <c r="P207" s="828"/>
      <c r="Q207" s="828"/>
    </row>
    <row r="208" spans="1:17">
      <c r="A208" s="828"/>
      <c r="B208" s="828"/>
      <c r="C208" s="828"/>
      <c r="D208" s="828"/>
      <c r="E208" s="829"/>
      <c r="F208" s="829"/>
      <c r="G208" s="829"/>
      <c r="H208" s="829"/>
      <c r="I208" s="829"/>
      <c r="J208" s="829"/>
      <c r="K208" s="829"/>
      <c r="L208" s="829"/>
      <c r="M208" s="829"/>
      <c r="N208" s="828"/>
      <c r="O208" s="828"/>
      <c r="P208" s="828"/>
      <c r="Q208" s="828"/>
    </row>
    <row r="209" spans="1:17">
      <c r="A209" s="828"/>
      <c r="B209" s="828"/>
      <c r="C209" s="828"/>
      <c r="D209" s="828"/>
      <c r="E209" s="829"/>
      <c r="F209" s="829"/>
      <c r="G209" s="829"/>
      <c r="H209" s="829"/>
      <c r="I209" s="829"/>
      <c r="J209" s="829"/>
      <c r="K209" s="829"/>
      <c r="L209" s="829"/>
      <c r="M209" s="829"/>
      <c r="N209" s="828"/>
      <c r="O209" s="828"/>
      <c r="P209" s="828"/>
      <c r="Q209" s="828"/>
    </row>
    <row r="210" spans="1:17">
      <c r="A210" s="828"/>
      <c r="B210" s="828"/>
      <c r="C210" s="828"/>
      <c r="D210" s="828"/>
      <c r="E210" s="829"/>
      <c r="F210" s="829"/>
      <c r="G210" s="829"/>
      <c r="H210" s="829"/>
      <c r="I210" s="829"/>
      <c r="J210" s="829"/>
      <c r="K210" s="829"/>
      <c r="L210" s="829"/>
      <c r="M210" s="829"/>
      <c r="N210" s="828"/>
      <c r="O210" s="828"/>
      <c r="P210" s="828"/>
      <c r="Q210" s="828"/>
    </row>
    <row r="211" spans="1:17">
      <c r="A211" s="828"/>
      <c r="B211" s="828"/>
      <c r="C211" s="828"/>
      <c r="D211" s="828"/>
      <c r="E211" s="829"/>
      <c r="F211" s="829"/>
      <c r="G211" s="829"/>
      <c r="H211" s="829"/>
      <c r="I211" s="829"/>
      <c r="J211" s="829"/>
      <c r="K211" s="829"/>
      <c r="L211" s="829"/>
      <c r="M211" s="829"/>
      <c r="N211" s="828"/>
      <c r="O211" s="828"/>
      <c r="P211" s="828"/>
      <c r="Q211" s="828"/>
    </row>
    <row r="212" spans="1:17">
      <c r="A212" s="828"/>
      <c r="B212" s="828"/>
      <c r="C212" s="828"/>
      <c r="D212" s="828"/>
      <c r="E212" s="829"/>
      <c r="F212" s="829"/>
      <c r="G212" s="829"/>
      <c r="H212" s="829"/>
      <c r="I212" s="829"/>
      <c r="J212" s="829"/>
      <c r="K212" s="829"/>
      <c r="L212" s="829"/>
      <c r="M212" s="829"/>
      <c r="N212" s="828"/>
      <c r="O212" s="828"/>
      <c r="P212" s="828"/>
      <c r="Q212" s="828"/>
    </row>
    <row r="213" spans="1:17">
      <c r="A213" s="828"/>
      <c r="B213" s="828"/>
      <c r="C213" s="828"/>
      <c r="D213" s="828"/>
      <c r="E213" s="829"/>
      <c r="F213" s="829"/>
      <c r="G213" s="829"/>
      <c r="H213" s="829"/>
      <c r="I213" s="829"/>
      <c r="J213" s="829"/>
      <c r="K213" s="829"/>
      <c r="L213" s="829"/>
      <c r="M213" s="829"/>
      <c r="N213" s="828"/>
      <c r="O213" s="828"/>
      <c r="P213" s="828"/>
      <c r="Q213" s="828"/>
    </row>
    <row r="214" spans="1:17">
      <c r="A214" s="828"/>
      <c r="B214" s="828"/>
      <c r="C214" s="828"/>
      <c r="D214" s="828"/>
      <c r="E214" s="829"/>
      <c r="F214" s="829"/>
      <c r="G214" s="829"/>
      <c r="H214" s="829"/>
      <c r="I214" s="829"/>
      <c r="J214" s="829"/>
      <c r="K214" s="829"/>
      <c r="L214" s="829"/>
      <c r="M214" s="829"/>
      <c r="N214" s="828"/>
      <c r="O214" s="828"/>
      <c r="P214" s="828"/>
      <c r="Q214" s="828"/>
    </row>
    <row r="215" spans="1:17">
      <c r="A215" s="828"/>
      <c r="B215" s="828"/>
      <c r="C215" s="828"/>
      <c r="D215" s="828"/>
      <c r="E215" s="829"/>
      <c r="F215" s="829"/>
      <c r="G215" s="829"/>
      <c r="H215" s="829"/>
      <c r="I215" s="829"/>
      <c r="J215" s="829"/>
      <c r="K215" s="829"/>
      <c r="L215" s="829"/>
      <c r="M215" s="829"/>
      <c r="N215" s="828"/>
      <c r="O215" s="828"/>
      <c r="P215" s="828"/>
      <c r="Q215" s="828"/>
    </row>
    <row r="216" spans="1:17">
      <c r="A216" s="828"/>
      <c r="B216" s="828"/>
      <c r="C216" s="828"/>
      <c r="D216" s="828"/>
      <c r="E216" s="829"/>
      <c r="F216" s="829"/>
      <c r="G216" s="829"/>
      <c r="H216" s="829"/>
      <c r="I216" s="829"/>
      <c r="J216" s="829"/>
      <c r="K216" s="829"/>
      <c r="L216" s="829"/>
      <c r="M216" s="829"/>
      <c r="N216" s="828"/>
      <c r="O216" s="828"/>
      <c r="P216" s="828"/>
      <c r="Q216" s="828"/>
    </row>
    <row r="217" spans="1:17">
      <c r="A217" s="828"/>
      <c r="B217" s="828"/>
      <c r="C217" s="828"/>
      <c r="D217" s="828"/>
      <c r="E217" s="829"/>
      <c r="F217" s="829"/>
      <c r="G217" s="829"/>
      <c r="H217" s="829"/>
      <c r="I217" s="829"/>
      <c r="J217" s="829"/>
      <c r="K217" s="829"/>
      <c r="L217" s="829"/>
      <c r="M217" s="829"/>
      <c r="N217" s="828"/>
      <c r="O217" s="828"/>
      <c r="P217" s="828"/>
      <c r="Q217" s="828"/>
    </row>
    <row r="218" spans="1:17">
      <c r="A218" s="828"/>
      <c r="B218" s="828"/>
      <c r="C218" s="828"/>
      <c r="D218" s="828"/>
      <c r="E218" s="829"/>
      <c r="F218" s="829"/>
      <c r="G218" s="829"/>
      <c r="H218" s="829"/>
      <c r="I218" s="829"/>
      <c r="J218" s="829"/>
      <c r="K218" s="829"/>
      <c r="L218" s="829"/>
      <c r="M218" s="829"/>
      <c r="N218" s="828"/>
      <c r="O218" s="828"/>
      <c r="P218" s="828"/>
      <c r="Q218" s="828"/>
    </row>
    <row r="219" spans="1:17">
      <c r="A219" s="828"/>
      <c r="B219" s="828"/>
      <c r="C219" s="828"/>
      <c r="D219" s="828"/>
      <c r="E219" s="829"/>
      <c r="F219" s="829"/>
      <c r="G219" s="829"/>
      <c r="H219" s="829"/>
      <c r="I219" s="829"/>
      <c r="J219" s="829"/>
      <c r="K219" s="829"/>
      <c r="L219" s="829"/>
      <c r="M219" s="829"/>
      <c r="N219" s="828"/>
      <c r="O219" s="828"/>
      <c r="P219" s="828"/>
      <c r="Q219" s="828"/>
    </row>
    <row r="220" spans="1:17">
      <c r="A220" s="828"/>
      <c r="B220" s="828"/>
      <c r="C220" s="828"/>
      <c r="D220" s="828"/>
      <c r="E220" s="829"/>
      <c r="F220" s="829"/>
      <c r="G220" s="829"/>
      <c r="H220" s="829"/>
      <c r="I220" s="829"/>
      <c r="J220" s="829"/>
      <c r="K220" s="829"/>
      <c r="L220" s="829"/>
      <c r="M220" s="829"/>
      <c r="N220" s="828"/>
      <c r="O220" s="828"/>
      <c r="P220" s="828"/>
      <c r="Q220" s="828"/>
    </row>
    <row r="221" spans="1:17">
      <c r="A221" s="828"/>
      <c r="B221" s="828"/>
      <c r="C221" s="828"/>
      <c r="D221" s="828"/>
      <c r="E221" s="829"/>
      <c r="F221" s="829"/>
      <c r="G221" s="829"/>
      <c r="H221" s="829"/>
      <c r="I221" s="829"/>
      <c r="J221" s="829"/>
      <c r="K221" s="829"/>
      <c r="L221" s="829"/>
      <c r="M221" s="829"/>
      <c r="N221" s="828"/>
      <c r="O221" s="828"/>
      <c r="P221" s="828"/>
      <c r="Q221" s="828"/>
    </row>
    <row r="222" spans="1:17">
      <c r="A222" s="828"/>
      <c r="B222" s="828"/>
      <c r="C222" s="828"/>
      <c r="D222" s="828"/>
      <c r="E222" s="829"/>
      <c r="F222" s="829"/>
      <c r="G222" s="829"/>
      <c r="H222" s="829"/>
      <c r="I222" s="829"/>
      <c r="J222" s="829"/>
      <c r="K222" s="829"/>
      <c r="L222" s="829"/>
      <c r="M222" s="829"/>
      <c r="N222" s="828"/>
      <c r="O222" s="828"/>
      <c r="P222" s="828"/>
      <c r="Q222" s="828"/>
    </row>
    <row r="223" spans="1:17">
      <c r="A223" s="828"/>
      <c r="B223" s="828"/>
      <c r="C223" s="828"/>
      <c r="D223" s="828"/>
      <c r="E223" s="829"/>
      <c r="F223" s="829"/>
      <c r="G223" s="829"/>
      <c r="H223" s="829"/>
      <c r="I223" s="829"/>
      <c r="J223" s="829"/>
      <c r="K223" s="829"/>
      <c r="L223" s="829"/>
      <c r="M223" s="829"/>
      <c r="N223" s="828"/>
      <c r="O223" s="828"/>
      <c r="P223" s="828"/>
      <c r="Q223" s="828"/>
    </row>
    <row r="224" spans="1:17">
      <c r="A224" s="828"/>
      <c r="B224" s="828"/>
      <c r="C224" s="828"/>
      <c r="D224" s="828"/>
      <c r="E224" s="829"/>
      <c r="F224" s="829"/>
      <c r="G224" s="829"/>
      <c r="H224" s="829"/>
      <c r="I224" s="829"/>
      <c r="J224" s="829"/>
      <c r="K224" s="829"/>
      <c r="L224" s="829"/>
      <c r="M224" s="829"/>
      <c r="N224" s="828"/>
      <c r="O224" s="828"/>
      <c r="P224" s="828"/>
      <c r="Q224" s="828"/>
    </row>
    <row r="225" spans="1:17">
      <c r="A225" s="828"/>
      <c r="B225" s="828"/>
      <c r="C225" s="828"/>
      <c r="D225" s="828"/>
      <c r="E225" s="829"/>
      <c r="F225" s="829"/>
      <c r="G225" s="829"/>
      <c r="H225" s="829"/>
      <c r="I225" s="829"/>
      <c r="J225" s="829"/>
      <c r="K225" s="829"/>
      <c r="L225" s="829"/>
      <c r="M225" s="829"/>
      <c r="N225" s="828"/>
      <c r="O225" s="828"/>
      <c r="P225" s="828"/>
      <c r="Q225" s="828"/>
    </row>
    <row r="226" spans="1:17">
      <c r="A226" s="828"/>
      <c r="B226" s="828"/>
      <c r="C226" s="828"/>
      <c r="D226" s="828"/>
      <c r="E226" s="829"/>
      <c r="F226" s="829"/>
      <c r="G226" s="829"/>
      <c r="H226" s="829"/>
      <c r="I226" s="829"/>
      <c r="J226" s="829"/>
      <c r="K226" s="829"/>
      <c r="L226" s="829"/>
      <c r="M226" s="829"/>
      <c r="N226" s="828"/>
      <c r="O226" s="828"/>
      <c r="P226" s="828"/>
      <c r="Q226" s="828"/>
    </row>
    <row r="227" spans="1:17">
      <c r="A227" s="828"/>
      <c r="B227" s="828"/>
      <c r="C227" s="828"/>
      <c r="D227" s="828"/>
      <c r="E227" s="829"/>
      <c r="F227" s="829"/>
      <c r="G227" s="829"/>
      <c r="H227" s="829"/>
      <c r="I227" s="829"/>
      <c r="J227" s="829"/>
      <c r="K227" s="829"/>
      <c r="L227" s="829"/>
      <c r="M227" s="829"/>
      <c r="N227" s="828"/>
      <c r="O227" s="828"/>
      <c r="P227" s="828"/>
      <c r="Q227" s="828"/>
    </row>
    <row r="228" spans="1:17">
      <c r="A228" s="828"/>
      <c r="B228" s="828"/>
      <c r="C228" s="828"/>
      <c r="D228" s="828"/>
      <c r="E228" s="829"/>
      <c r="F228" s="829"/>
      <c r="G228" s="829"/>
      <c r="H228" s="829"/>
      <c r="I228" s="829"/>
      <c r="J228" s="829"/>
      <c r="K228" s="829"/>
      <c r="L228" s="829"/>
      <c r="M228" s="829"/>
      <c r="N228" s="828"/>
      <c r="O228" s="828"/>
      <c r="P228" s="828"/>
      <c r="Q228" s="828"/>
    </row>
    <row r="229" spans="1:17">
      <c r="A229" s="828"/>
      <c r="B229" s="828"/>
      <c r="C229" s="828"/>
      <c r="D229" s="828"/>
      <c r="E229" s="829"/>
      <c r="F229" s="829"/>
      <c r="G229" s="829"/>
      <c r="H229" s="829"/>
      <c r="I229" s="829"/>
      <c r="J229" s="829"/>
      <c r="K229" s="829"/>
      <c r="L229" s="829"/>
      <c r="M229" s="829"/>
      <c r="N229" s="828"/>
      <c r="O229" s="828"/>
      <c r="P229" s="828"/>
      <c r="Q229" s="828"/>
    </row>
    <row r="230" spans="1:17">
      <c r="A230" s="828"/>
      <c r="B230" s="828"/>
      <c r="C230" s="828"/>
      <c r="D230" s="828"/>
      <c r="E230" s="829"/>
      <c r="F230" s="829"/>
      <c r="G230" s="829"/>
      <c r="H230" s="829"/>
      <c r="I230" s="829"/>
      <c r="J230" s="829"/>
      <c r="K230" s="829"/>
      <c r="L230" s="829"/>
      <c r="M230" s="829"/>
      <c r="N230" s="828"/>
      <c r="O230" s="828"/>
      <c r="P230" s="828"/>
      <c r="Q230" s="828"/>
    </row>
    <row r="231" spans="1:17">
      <c r="A231" s="828"/>
      <c r="B231" s="828"/>
      <c r="C231" s="828"/>
      <c r="D231" s="828"/>
      <c r="E231" s="829"/>
      <c r="F231" s="829"/>
      <c r="G231" s="829"/>
      <c r="H231" s="829"/>
      <c r="I231" s="829"/>
      <c r="J231" s="829"/>
      <c r="K231" s="829"/>
      <c r="L231" s="829"/>
      <c r="M231" s="829"/>
      <c r="N231" s="828"/>
      <c r="O231" s="828"/>
      <c r="P231" s="828"/>
      <c r="Q231" s="828"/>
    </row>
    <row r="232" spans="1:17">
      <c r="A232" s="828"/>
      <c r="B232" s="828"/>
      <c r="C232" s="828"/>
      <c r="D232" s="828"/>
      <c r="E232" s="829"/>
      <c r="F232" s="829"/>
      <c r="G232" s="829"/>
      <c r="H232" s="829"/>
      <c r="I232" s="829"/>
      <c r="J232" s="829"/>
      <c r="K232" s="829"/>
      <c r="L232" s="829"/>
      <c r="M232" s="829"/>
      <c r="N232" s="828"/>
      <c r="O232" s="828"/>
      <c r="P232" s="828"/>
      <c r="Q232" s="828"/>
    </row>
    <row r="233" spans="1:17">
      <c r="A233" s="828"/>
      <c r="B233" s="828"/>
      <c r="C233" s="828"/>
      <c r="D233" s="828"/>
      <c r="E233" s="829"/>
      <c r="F233" s="829"/>
      <c r="G233" s="829"/>
      <c r="H233" s="829"/>
      <c r="I233" s="829"/>
      <c r="J233" s="829"/>
      <c r="K233" s="829"/>
      <c r="L233" s="829"/>
      <c r="M233" s="829"/>
      <c r="N233" s="828"/>
      <c r="O233" s="828"/>
      <c r="P233" s="828"/>
      <c r="Q233" s="828"/>
    </row>
    <row r="234" spans="1:17">
      <c r="A234" s="828"/>
      <c r="B234" s="828"/>
      <c r="C234" s="828"/>
      <c r="D234" s="828"/>
      <c r="E234" s="829"/>
      <c r="F234" s="829"/>
      <c r="G234" s="829"/>
      <c r="H234" s="829"/>
      <c r="I234" s="829"/>
      <c r="J234" s="829"/>
      <c r="K234" s="829"/>
      <c r="L234" s="829"/>
      <c r="M234" s="829"/>
      <c r="N234" s="828"/>
      <c r="O234" s="828"/>
      <c r="P234" s="828"/>
      <c r="Q234" s="828"/>
    </row>
    <row r="235" spans="1:17">
      <c r="A235" s="828"/>
      <c r="B235" s="828"/>
      <c r="C235" s="828"/>
      <c r="D235" s="828"/>
      <c r="E235" s="829"/>
      <c r="F235" s="829"/>
      <c r="G235" s="829"/>
      <c r="H235" s="829"/>
      <c r="I235" s="829"/>
      <c r="J235" s="829"/>
      <c r="K235" s="829"/>
      <c r="L235" s="829"/>
      <c r="M235" s="829"/>
      <c r="N235" s="828"/>
      <c r="O235" s="828"/>
      <c r="P235" s="828"/>
      <c r="Q235" s="828"/>
    </row>
    <row r="236" spans="1:17">
      <c r="A236" s="828"/>
      <c r="B236" s="828"/>
      <c r="C236" s="828"/>
      <c r="D236" s="828"/>
      <c r="E236" s="829"/>
      <c r="F236" s="829"/>
      <c r="G236" s="829"/>
      <c r="H236" s="829"/>
      <c r="I236" s="829"/>
      <c r="J236" s="829"/>
      <c r="K236" s="829"/>
      <c r="L236" s="829"/>
      <c r="M236" s="829"/>
      <c r="N236" s="828"/>
      <c r="O236" s="828"/>
      <c r="P236" s="828"/>
      <c r="Q236" s="828"/>
    </row>
    <row r="237" spans="1:17">
      <c r="A237" s="828"/>
      <c r="B237" s="828"/>
      <c r="C237" s="828"/>
      <c r="D237" s="828"/>
      <c r="E237" s="829"/>
      <c r="F237" s="829"/>
      <c r="G237" s="829"/>
      <c r="H237" s="829"/>
      <c r="I237" s="829"/>
      <c r="J237" s="829"/>
      <c r="K237" s="829"/>
      <c r="L237" s="829"/>
      <c r="M237" s="829"/>
      <c r="N237" s="828"/>
      <c r="O237" s="828"/>
      <c r="P237" s="828"/>
      <c r="Q237" s="828"/>
    </row>
    <row r="238" spans="1:17">
      <c r="A238" s="828"/>
      <c r="B238" s="828"/>
      <c r="C238" s="828"/>
      <c r="D238" s="828"/>
      <c r="E238" s="829"/>
      <c r="F238" s="829"/>
      <c r="G238" s="829"/>
      <c r="H238" s="829"/>
      <c r="I238" s="829"/>
      <c r="J238" s="829"/>
      <c r="K238" s="829"/>
      <c r="L238" s="829"/>
      <c r="M238" s="829"/>
      <c r="N238" s="828"/>
      <c r="O238" s="828"/>
      <c r="P238" s="828"/>
      <c r="Q238" s="828"/>
    </row>
    <row r="239" spans="1:17">
      <c r="A239" s="828"/>
      <c r="B239" s="828"/>
      <c r="C239" s="828"/>
      <c r="D239" s="828"/>
      <c r="E239" s="829"/>
      <c r="F239" s="829"/>
      <c r="G239" s="829"/>
      <c r="H239" s="829"/>
      <c r="I239" s="829"/>
      <c r="J239" s="829"/>
      <c r="K239" s="829"/>
      <c r="L239" s="829"/>
      <c r="M239" s="829"/>
      <c r="N239" s="828"/>
      <c r="O239" s="828"/>
      <c r="P239" s="828"/>
      <c r="Q239" s="828"/>
    </row>
    <row r="240" spans="1:17">
      <c r="A240" s="828"/>
      <c r="B240" s="828"/>
      <c r="C240" s="828"/>
      <c r="D240" s="828"/>
      <c r="E240" s="829"/>
      <c r="F240" s="829"/>
      <c r="G240" s="829"/>
      <c r="H240" s="829"/>
      <c r="I240" s="829"/>
      <c r="J240" s="829"/>
      <c r="K240" s="829"/>
      <c r="L240" s="829"/>
      <c r="M240" s="829"/>
      <c r="N240" s="828"/>
      <c r="O240" s="828"/>
      <c r="P240" s="828"/>
      <c r="Q240" s="828"/>
    </row>
    <row r="241" spans="1:17">
      <c r="A241" s="828"/>
      <c r="B241" s="828"/>
      <c r="C241" s="828"/>
      <c r="D241" s="828"/>
      <c r="E241" s="829"/>
      <c r="F241" s="829"/>
      <c r="G241" s="829"/>
      <c r="H241" s="829"/>
      <c r="I241" s="829"/>
      <c r="J241" s="829"/>
      <c r="K241" s="829"/>
      <c r="L241" s="829"/>
      <c r="M241" s="829"/>
      <c r="N241" s="828"/>
      <c r="O241" s="828"/>
      <c r="P241" s="828"/>
      <c r="Q241" s="828"/>
    </row>
    <row r="242" spans="1:17">
      <c r="A242" s="828"/>
      <c r="B242" s="828"/>
      <c r="C242" s="828"/>
      <c r="D242" s="828"/>
      <c r="E242" s="829"/>
      <c r="F242" s="829"/>
      <c r="G242" s="829"/>
      <c r="H242" s="829"/>
      <c r="I242" s="829"/>
      <c r="J242" s="829"/>
      <c r="K242" s="829"/>
      <c r="L242" s="829"/>
      <c r="M242" s="829"/>
      <c r="N242" s="828"/>
      <c r="O242" s="828"/>
      <c r="P242" s="828"/>
      <c r="Q242" s="828"/>
    </row>
    <row r="243" spans="1:17">
      <c r="A243" s="828"/>
      <c r="B243" s="828"/>
      <c r="C243" s="828"/>
      <c r="D243" s="828"/>
      <c r="E243" s="829"/>
      <c r="F243" s="829"/>
      <c r="G243" s="829"/>
      <c r="H243" s="829"/>
      <c r="I243" s="829"/>
      <c r="J243" s="829"/>
      <c r="K243" s="829"/>
      <c r="L243" s="829"/>
      <c r="M243" s="829"/>
      <c r="N243" s="828"/>
      <c r="O243" s="828"/>
      <c r="P243" s="828"/>
      <c r="Q243" s="828"/>
    </row>
    <row r="244" spans="1:17">
      <c r="A244" s="828"/>
      <c r="B244" s="828"/>
      <c r="C244" s="828"/>
      <c r="D244" s="828"/>
      <c r="E244" s="829"/>
      <c r="F244" s="829"/>
      <c r="G244" s="829"/>
      <c r="H244" s="829"/>
      <c r="I244" s="829"/>
      <c r="J244" s="829"/>
      <c r="K244" s="829"/>
      <c r="L244" s="829"/>
      <c r="M244" s="829"/>
      <c r="N244" s="828"/>
      <c r="O244" s="828"/>
      <c r="P244" s="828"/>
      <c r="Q244" s="828"/>
    </row>
    <row r="245" spans="1:17">
      <c r="A245" s="828"/>
      <c r="B245" s="828"/>
      <c r="C245" s="828"/>
      <c r="D245" s="828"/>
      <c r="E245" s="829"/>
      <c r="F245" s="829"/>
      <c r="G245" s="829"/>
      <c r="H245" s="829"/>
      <c r="I245" s="829"/>
      <c r="J245" s="829"/>
      <c r="K245" s="829"/>
      <c r="L245" s="829"/>
      <c r="M245" s="829"/>
      <c r="N245" s="828"/>
      <c r="O245" s="828"/>
      <c r="P245" s="828"/>
      <c r="Q245" s="828"/>
    </row>
    <row r="246" spans="1:17">
      <c r="A246" s="828"/>
      <c r="B246" s="828"/>
      <c r="C246" s="828"/>
      <c r="D246" s="828"/>
      <c r="E246" s="829"/>
      <c r="F246" s="829"/>
      <c r="G246" s="829"/>
      <c r="H246" s="829"/>
      <c r="I246" s="829"/>
      <c r="J246" s="829"/>
      <c r="K246" s="829"/>
      <c r="L246" s="829"/>
      <c r="M246" s="829"/>
      <c r="N246" s="828"/>
      <c r="O246" s="828"/>
      <c r="P246" s="828"/>
      <c r="Q246" s="828"/>
    </row>
    <row r="247" spans="1:17">
      <c r="A247" s="828"/>
      <c r="B247" s="828"/>
      <c r="C247" s="828"/>
      <c r="D247" s="828"/>
      <c r="E247" s="829"/>
      <c r="F247" s="829"/>
      <c r="G247" s="829"/>
      <c r="H247" s="829"/>
      <c r="I247" s="829"/>
      <c r="J247" s="829"/>
      <c r="K247" s="829"/>
      <c r="L247" s="829"/>
      <c r="M247" s="829"/>
      <c r="N247" s="828"/>
      <c r="O247" s="828"/>
      <c r="P247" s="828"/>
      <c r="Q247" s="828"/>
    </row>
    <row r="248" spans="1:17">
      <c r="A248" s="828"/>
      <c r="B248" s="828"/>
      <c r="C248" s="828"/>
      <c r="D248" s="828"/>
      <c r="E248" s="829"/>
      <c r="F248" s="829"/>
      <c r="G248" s="829"/>
      <c r="H248" s="829"/>
      <c r="I248" s="829"/>
      <c r="J248" s="829"/>
      <c r="K248" s="829"/>
      <c r="L248" s="829"/>
      <c r="M248" s="829"/>
      <c r="N248" s="828"/>
      <c r="O248" s="828"/>
      <c r="P248" s="828"/>
      <c r="Q248" s="828"/>
    </row>
    <row r="249" spans="1:17">
      <c r="A249" s="828"/>
      <c r="B249" s="828"/>
      <c r="C249" s="828"/>
      <c r="D249" s="828"/>
      <c r="E249" s="829"/>
      <c r="F249" s="829"/>
      <c r="G249" s="829"/>
      <c r="H249" s="829"/>
      <c r="I249" s="829"/>
      <c r="J249" s="829"/>
      <c r="K249" s="829"/>
      <c r="L249" s="829"/>
      <c r="M249" s="829"/>
      <c r="N249" s="828"/>
      <c r="O249" s="828"/>
      <c r="P249" s="828"/>
      <c r="Q249" s="828"/>
    </row>
    <row r="250" spans="1:17">
      <c r="A250" s="828"/>
      <c r="B250" s="828"/>
      <c r="C250" s="828"/>
      <c r="D250" s="828"/>
      <c r="E250" s="829"/>
      <c r="F250" s="829"/>
      <c r="G250" s="829"/>
      <c r="H250" s="829"/>
      <c r="I250" s="829"/>
      <c r="J250" s="829"/>
      <c r="K250" s="829"/>
      <c r="L250" s="829"/>
      <c r="M250" s="829"/>
      <c r="N250" s="828"/>
      <c r="O250" s="828"/>
      <c r="P250" s="828"/>
      <c r="Q250" s="828"/>
    </row>
    <row r="251" spans="1:17">
      <c r="A251" s="828"/>
      <c r="B251" s="828"/>
      <c r="C251" s="828"/>
      <c r="D251" s="828"/>
      <c r="E251" s="829"/>
      <c r="F251" s="829"/>
      <c r="G251" s="829"/>
      <c r="H251" s="829"/>
      <c r="I251" s="829"/>
      <c r="J251" s="829"/>
      <c r="K251" s="829"/>
      <c r="L251" s="829"/>
      <c r="M251" s="829"/>
      <c r="N251" s="828"/>
      <c r="O251" s="828"/>
      <c r="P251" s="828"/>
      <c r="Q251" s="828"/>
    </row>
    <row r="252" spans="1:17">
      <c r="A252" s="828"/>
      <c r="B252" s="828"/>
      <c r="C252" s="828"/>
      <c r="D252" s="828"/>
      <c r="E252" s="829"/>
      <c r="F252" s="829"/>
      <c r="G252" s="829"/>
      <c r="H252" s="829"/>
      <c r="I252" s="829"/>
      <c r="J252" s="829"/>
      <c r="K252" s="829"/>
      <c r="L252" s="829"/>
      <c r="M252" s="829"/>
      <c r="N252" s="828"/>
      <c r="O252" s="828"/>
      <c r="P252" s="828"/>
      <c r="Q252" s="828"/>
    </row>
    <row r="253" spans="1:17">
      <c r="A253" s="828"/>
      <c r="B253" s="828"/>
      <c r="C253" s="828"/>
      <c r="D253" s="828"/>
      <c r="E253" s="829"/>
      <c r="F253" s="829"/>
      <c r="G253" s="829"/>
      <c r="H253" s="829"/>
      <c r="I253" s="829"/>
      <c r="J253" s="829"/>
      <c r="K253" s="829"/>
      <c r="L253" s="829"/>
      <c r="M253" s="829"/>
      <c r="N253" s="828"/>
      <c r="O253" s="828"/>
      <c r="P253" s="828"/>
      <c r="Q253" s="828"/>
    </row>
    <row r="254" spans="1:17">
      <c r="A254" s="828"/>
      <c r="B254" s="828"/>
      <c r="C254" s="828"/>
      <c r="D254" s="828"/>
      <c r="E254" s="829"/>
      <c r="F254" s="829"/>
      <c r="G254" s="829"/>
      <c r="H254" s="829"/>
      <c r="I254" s="829"/>
      <c r="J254" s="829"/>
      <c r="K254" s="829"/>
      <c r="L254" s="829"/>
      <c r="M254" s="829"/>
      <c r="N254" s="828"/>
      <c r="O254" s="828"/>
      <c r="P254" s="828"/>
      <c r="Q254" s="828"/>
    </row>
    <row r="255" spans="1:17">
      <c r="A255" s="828"/>
      <c r="B255" s="828"/>
      <c r="C255" s="828"/>
      <c r="D255" s="828"/>
      <c r="E255" s="829"/>
      <c r="F255" s="829"/>
      <c r="G255" s="829"/>
      <c r="H255" s="829"/>
      <c r="I255" s="829"/>
      <c r="J255" s="829"/>
      <c r="K255" s="829"/>
      <c r="L255" s="829"/>
      <c r="M255" s="829"/>
      <c r="N255" s="828"/>
      <c r="O255" s="828"/>
      <c r="P255" s="828"/>
      <c r="Q255" s="828"/>
    </row>
    <row r="256" spans="1:17">
      <c r="A256" s="828"/>
      <c r="B256" s="828"/>
      <c r="C256" s="828"/>
      <c r="D256" s="828"/>
      <c r="E256" s="829"/>
      <c r="F256" s="829"/>
      <c r="G256" s="829"/>
      <c r="H256" s="829"/>
      <c r="I256" s="829"/>
      <c r="J256" s="829"/>
      <c r="K256" s="829"/>
      <c r="L256" s="829"/>
      <c r="M256" s="829"/>
      <c r="N256" s="828"/>
      <c r="O256" s="828"/>
      <c r="P256" s="828"/>
      <c r="Q256" s="828"/>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2" type="noConversion"/>
  <conditionalFormatting sqref="E65:J65">
    <cfRule type="cellIs" dxfId="172" priority="44" stopIfTrue="1" operator="notEqual">
      <formula>0</formula>
    </cfRule>
  </conditionalFormatting>
  <conditionalFormatting sqref="E105:J105">
    <cfRule type="cellIs" dxfId="171" priority="30" stopIfTrue="1" operator="notEqual">
      <formula>0</formula>
    </cfRule>
  </conditionalFormatting>
  <conditionalFormatting sqref="G107:H107 B107">
    <cfRule type="cellIs" dxfId="170" priority="28" stopIfTrue="1" operator="equal">
      <formula>0</formula>
    </cfRule>
  </conditionalFormatting>
  <conditionalFormatting sqref="I114 E110">
    <cfRule type="cellIs" dxfId="169" priority="27" stopIfTrue="1" operator="equal">
      <formula>0</formula>
    </cfRule>
  </conditionalFormatting>
  <conditionalFormatting sqref="J107">
    <cfRule type="cellIs" dxfId="168" priority="26" stopIfTrue="1" operator="equal">
      <formula>0</formula>
    </cfRule>
  </conditionalFormatting>
  <conditionalFormatting sqref="E114:F114">
    <cfRule type="cellIs" dxfId="167" priority="25" stopIfTrue="1" operator="equal">
      <formula>0</formula>
    </cfRule>
  </conditionalFormatting>
  <conditionalFormatting sqref="F15">
    <cfRule type="cellIs" dxfId="166" priority="15" stopIfTrue="1" operator="equal">
      <formula>"Чужди средства"</formula>
    </cfRule>
    <cfRule type="cellIs" dxfId="165" priority="16" stopIfTrue="1" operator="equal">
      <formula>"СЕС - ДМП"</formula>
    </cfRule>
    <cfRule type="cellIs" dxfId="164" priority="17" stopIfTrue="1" operator="equal">
      <formula>"СЕС - РА"</formula>
    </cfRule>
    <cfRule type="cellIs" dxfId="163" priority="18" stopIfTrue="1" operator="equal">
      <formula>"СЕС - ДЕС"</formula>
    </cfRule>
    <cfRule type="cellIs" dxfId="162" priority="19" stopIfTrue="1" operator="equal">
      <formula>"СЕС - КСФ"</formula>
    </cfRule>
  </conditionalFormatting>
  <conditionalFormatting sqref="B105">
    <cfRule type="cellIs" dxfId="161" priority="14" stopIfTrue="1" operator="notEqual">
      <formula>0</formula>
    </cfRule>
  </conditionalFormatting>
  <conditionalFormatting sqref="I11:J11">
    <cfRule type="cellIs" dxfId="160" priority="6" stopIfTrue="1" operator="between">
      <formula>1000000000000</formula>
      <formula>9999999999999990</formula>
    </cfRule>
    <cfRule type="cellIs" dxfId="159" priority="7" stopIfTrue="1" operator="between">
      <formula>10000000000</formula>
      <formula>999999999999</formula>
    </cfRule>
    <cfRule type="cellIs" dxfId="158" priority="8" stopIfTrue="1" operator="between">
      <formula>1000000</formula>
      <formula>99999999</formula>
    </cfRule>
    <cfRule type="cellIs" dxfId="157" priority="9" stopIfTrue="1" operator="between">
      <formula>100</formula>
      <formula>9999</formula>
    </cfRule>
  </conditionalFormatting>
  <conditionalFormatting sqref="E15">
    <cfRule type="cellIs" dxfId="156" priority="1" stopIfTrue="1" operator="equal">
      <formula>"Чужди средства"</formula>
    </cfRule>
    <cfRule type="cellIs" dxfId="155" priority="2" stopIfTrue="1" operator="equal">
      <formula>"СЕС - ДМП"</formula>
    </cfRule>
    <cfRule type="cellIs" dxfId="154" priority="3" stopIfTrue="1" operator="equal">
      <formula>"СЕС - РА"</formula>
    </cfRule>
    <cfRule type="cellIs" dxfId="153" priority="4" stopIfTrue="1" operator="equal">
      <formula>"СЕС - ДЕС"</formula>
    </cfRule>
    <cfRule type="cellIs" dxfId="15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xr:uid="{00000000-0002-0000-0100-000000000000}"/>
    <dataValidation type="whole" operator="greaterThanOrEqual" allowBlank="1" showInputMessage="1" showErrorMessage="1" sqref="K90:M90" xr:uid="{00000000-0002-0000-0100-000001000000}">
      <formula1>0</formula1>
    </dataValidation>
    <dataValidation type="whole" operator="lessThanOrEqual" allowBlank="1" showInputMessage="1" showErrorMessage="1" sqref="K91:M91" xr:uid="{00000000-0002-0000-0100-000002000000}">
      <formula1>0</formula1>
    </dataValidation>
    <dataValidation type="whole" allowBlank="1" showInputMessage="1" showErrorMessage="1" error="въведете цяло число" sqref="E92:E96 G92:J96 E55:E89 E22:E32 G55:J89 K69:M76 G22:J32 E105:J105 E34:E53 F22:F96 G34:J53" xr:uid="{00000000-0002-0000-0100-000003000000}">
      <formula1>-10000000000000000</formula1>
      <formula2>10000000000000000</formula2>
    </dataValidation>
    <dataValidation type="whole" operator="greaterThanOrEqual" allowBlank="1" showInputMessage="1" showErrorMessage="1" error="въведете цяло положително число" sqref="E90 G90:J90" xr:uid="{00000000-0002-0000-0100-000004000000}">
      <formula1>0</formula1>
    </dataValidation>
    <dataValidation type="whole" operator="lessThanOrEqual" allowBlank="1" showInputMessage="1" showErrorMessage="1" error="въведете цяло отрицателно число" sqref="E91 G91:J91" xr:uid="{00000000-0002-0000-0100-000005000000}">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xr:uid="{00000000-0002-0000-0100-000006000000}">
      <formula1>0</formula1>
    </dataValidation>
    <dataValidation type="whole" allowBlank="1" showErrorMessage="1" error="въведете цяло число" promptTitle="Внимание" prompt="Въвежда се сумата по параграф 40 без подпараграф 40-71" sqref="E33 G33:J33" xr:uid="{00000000-0002-0000-0100-000007000000}">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xr:uid="{00000000-0002-0000-0100-000008000000}">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xr:uid="{00000000-0002-0000-0100-000009000000}"/>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filterMode="1"/>
  <dimension ref="A1:IK12656"/>
  <sheetViews>
    <sheetView view="pageBreakPreview" topLeftCell="B456" zoomScale="75"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65" customWidth="1"/>
    <col min="13" max="13" width="11.7109375" style="1724" customWidth="1"/>
    <col min="14" max="26" width="11.7109375" style="103" customWidth="1"/>
    <col min="27" max="16384" width="9.140625" style="103"/>
  </cols>
  <sheetData>
    <row r="1" spans="1:12" ht="18.75" hidden="1" customHeight="1">
      <c r="A1" s="1" t="s">
        <v>329</v>
      </c>
      <c r="B1" s="1733" t="s">
        <v>2091</v>
      </c>
      <c r="C1" s="1" t="s">
        <v>330</v>
      </c>
      <c r="D1" s="2" t="s">
        <v>331</v>
      </c>
      <c r="E1" s="1" t="s">
        <v>332</v>
      </c>
      <c r="F1" s="1" t="s">
        <v>333</v>
      </c>
      <c r="G1" s="1" t="s">
        <v>333</v>
      </c>
      <c r="H1" s="1" t="s">
        <v>333</v>
      </c>
      <c r="I1" s="1" t="s">
        <v>333</v>
      </c>
      <c r="J1" s="1" t="s">
        <v>333</v>
      </c>
      <c r="K1" s="3" t="s">
        <v>2192</v>
      </c>
      <c r="L1" s="64"/>
    </row>
    <row r="2" spans="1:12" ht="15.75" customHeight="1">
      <c r="A2" s="45">
        <v>2</v>
      </c>
      <c r="B2" s="45"/>
      <c r="C2" s="45"/>
      <c r="D2" s="60"/>
      <c r="E2" s="45"/>
      <c r="F2" s="45"/>
      <c r="G2" s="45"/>
      <c r="H2" s="45"/>
      <c r="I2" s="45"/>
      <c r="J2" s="45"/>
      <c r="K2" s="1289">
        <v>1</v>
      </c>
      <c r="L2" s="210"/>
    </row>
    <row r="3" spans="1:12" ht="15.75" customHeight="1">
      <c r="A3" s="45"/>
      <c r="B3" s="1582" t="s">
        <v>1586</v>
      </c>
      <c r="C3" s="1583">
        <f>YEAR(F9)</f>
        <v>2026</v>
      </c>
      <c r="D3" s="60"/>
      <c r="E3" s="66"/>
      <c r="F3" s="45"/>
      <c r="G3" s="45"/>
      <c r="H3" s="45"/>
      <c r="I3" s="45"/>
      <c r="J3" s="45"/>
      <c r="K3" s="4">
        <v>1</v>
      </c>
      <c r="L3" s="210"/>
    </row>
    <row r="4" spans="1:12" ht="15.75" customHeight="1">
      <c r="A4" s="45"/>
      <c r="B4" s="45"/>
      <c r="C4" s="45"/>
      <c r="D4" s="60"/>
      <c r="E4" s="67"/>
      <c r="F4" s="45"/>
      <c r="G4" s="45"/>
      <c r="H4" s="45"/>
      <c r="I4" s="45"/>
      <c r="J4" s="45"/>
      <c r="K4" s="4">
        <v>1</v>
      </c>
      <c r="L4" s="210"/>
    </row>
    <row r="5" spans="1:12" ht="15.75" customHeight="1">
      <c r="A5" s="45"/>
      <c r="B5" s="45"/>
      <c r="C5" s="68"/>
      <c r="D5" s="60"/>
      <c r="E5" s="45" t="s">
        <v>705</v>
      </c>
      <c r="F5" s="45" t="s">
        <v>705</v>
      </c>
      <c r="G5" s="45" t="s">
        <v>705</v>
      </c>
      <c r="H5" s="45" t="s">
        <v>705</v>
      </c>
      <c r="I5" s="45" t="s">
        <v>705</v>
      </c>
      <c r="J5" s="45" t="s">
        <v>705</v>
      </c>
      <c r="K5" s="4">
        <v>1</v>
      </c>
      <c r="L5" s="210"/>
    </row>
    <row r="6" spans="1:12" ht="15.75" customHeight="1">
      <c r="A6" s="45"/>
      <c r="B6" s="45"/>
      <c r="C6" s="59"/>
      <c r="D6" s="61"/>
      <c r="E6" s="67"/>
      <c r="F6" s="45" t="s">
        <v>705</v>
      </c>
      <c r="G6" s="45" t="s">
        <v>705</v>
      </c>
      <c r="H6" s="45" t="s">
        <v>705</v>
      </c>
      <c r="I6" s="45" t="s">
        <v>705</v>
      </c>
      <c r="J6" s="45" t="s">
        <v>705</v>
      </c>
      <c r="K6" s="4">
        <v>1</v>
      </c>
      <c r="L6" s="210"/>
    </row>
    <row r="7" spans="1:12" ht="15.75" customHeight="1">
      <c r="A7" s="45"/>
      <c r="B7" s="1998" t="str">
        <f>VLOOKUP(E15,SMETKA,2,FALSE)</f>
        <v>ОТЧЕТНИ ДАННИ ПО ЕБК ЗА ИЗПЪЛНЕНИЕТО НА БЮДЖЕТА</v>
      </c>
      <c r="C7" s="1999"/>
      <c r="D7" s="1999"/>
      <c r="E7" s="831"/>
      <c r="F7" s="831"/>
      <c r="G7" s="831"/>
      <c r="H7" s="831"/>
      <c r="I7" s="831"/>
      <c r="J7" s="831"/>
      <c r="K7" s="4">
        <v>1</v>
      </c>
      <c r="L7" s="210"/>
    </row>
    <row r="8" spans="1:12" ht="15.75" customHeight="1">
      <c r="A8" s="45"/>
      <c r="B8" s="45"/>
      <c r="C8" s="59"/>
      <c r="D8" s="61"/>
      <c r="E8" s="141" t="s">
        <v>1220</v>
      </c>
      <c r="F8" s="911" t="s">
        <v>615</v>
      </c>
      <c r="G8" s="69"/>
      <c r="H8" s="830" t="s">
        <v>1372</v>
      </c>
      <c r="I8" s="69"/>
      <c r="J8" s="69"/>
      <c r="K8" s="4">
        <v>1</v>
      </c>
      <c r="L8" s="210"/>
    </row>
    <row r="9" spans="1:12" ht="15.75" customHeight="1">
      <c r="B9" s="2000" t="s">
        <v>2188</v>
      </c>
      <c r="C9" s="2001"/>
      <c r="D9" s="2002"/>
      <c r="E9" s="836">
        <v>46023</v>
      </c>
      <c r="F9" s="837">
        <v>46203</v>
      </c>
      <c r="G9" s="69"/>
      <c r="H9" s="1629"/>
      <c r="I9" s="1957"/>
      <c r="J9" s="1958"/>
      <c r="K9" s="4">
        <v>1</v>
      </c>
      <c r="L9" s="210"/>
    </row>
    <row r="10" spans="1:12" ht="15.75" customHeight="1">
      <c r="A10" s="45"/>
      <c r="B10" s="62" t="s">
        <v>1222</v>
      </c>
      <c r="C10" s="45"/>
      <c r="D10" s="60"/>
      <c r="E10" s="69"/>
      <c r="F10" s="69"/>
      <c r="G10" s="69"/>
      <c r="H10" s="830"/>
      <c r="I10" s="1959" t="s">
        <v>1501</v>
      </c>
      <c r="J10" s="1959"/>
      <c r="K10" s="4">
        <v>1</v>
      </c>
      <c r="L10" s="210"/>
    </row>
    <row r="11" spans="1:12" ht="15.75" customHeight="1">
      <c r="A11" s="45"/>
      <c r="B11" s="62"/>
      <c r="C11" s="45"/>
      <c r="D11" s="60"/>
      <c r="E11" s="62"/>
      <c r="F11" s="45"/>
      <c r="G11" s="69"/>
      <c r="H11" s="830"/>
      <c r="I11" s="1960"/>
      <c r="J11" s="1960"/>
      <c r="K11" s="4">
        <v>1</v>
      </c>
      <c r="L11" s="210"/>
    </row>
    <row r="12" spans="1:12" ht="15.75" customHeight="1">
      <c r="B12" s="1950" t="str">
        <f>VLOOKUP(F12,PRBK,2,FALSE)</f>
        <v>Държавен фонд "Земеделие"</v>
      </c>
      <c r="C12" s="1951"/>
      <c r="D12" s="1952"/>
      <c r="E12" s="1280" t="s">
        <v>1318</v>
      </c>
      <c r="F12" s="1662" t="s">
        <v>1643</v>
      </c>
      <c r="G12" s="69"/>
      <c r="H12" s="830"/>
      <c r="I12" s="1960"/>
      <c r="J12" s="1960"/>
      <c r="K12" s="4">
        <v>1</v>
      </c>
      <c r="L12" s="210"/>
    </row>
    <row r="13" spans="1:12" ht="15.75" customHeight="1">
      <c r="B13" s="131" t="s">
        <v>1221</v>
      </c>
      <c r="C13" s="45"/>
      <c r="D13" s="60"/>
      <c r="E13" s="912"/>
      <c r="F13" s="830"/>
      <c r="G13" s="2029" t="s">
        <v>2184</v>
      </c>
      <c r="H13" s="2030"/>
      <c r="I13" s="2030"/>
      <c r="J13" s="2031"/>
      <c r="K13" s="4">
        <v>1</v>
      </c>
      <c r="L13" s="210"/>
    </row>
    <row r="14" spans="1:12" ht="15.75" customHeight="1">
      <c r="B14" s="62"/>
      <c r="C14" s="45"/>
      <c r="D14" s="60"/>
      <c r="E14" s="912"/>
      <c r="F14" s="830"/>
      <c r="G14" s="2032"/>
      <c r="H14" s="2033"/>
      <c r="I14" s="2033"/>
      <c r="J14" s="2034"/>
      <c r="K14" s="4">
        <v>1</v>
      </c>
      <c r="L14" s="210"/>
    </row>
    <row r="15" spans="1:12" ht="15.75" customHeight="1">
      <c r="B15" s="62"/>
      <c r="C15" s="45"/>
      <c r="D15" s="913" t="s">
        <v>1308</v>
      </c>
      <c r="E15" s="1041">
        <v>0</v>
      </c>
      <c r="F15" s="1264" t="str">
        <f>+IF(+E15=0,"БЮДЖЕТ",+IF(+E15=98,"СЕС - КСФ",+IF(+E15=42,"СЕС - РА",+IF(+E15=96,"СЕС - ДЕС",+IF(+E15=97,"СЕС - ДМП",+IF(+E15=33,"Чужди средства"))))))</f>
        <v>БЮДЖЕТ</v>
      </c>
      <c r="G15" s="2032"/>
      <c r="H15" s="2033"/>
      <c r="I15" s="2033"/>
      <c r="J15" s="2034"/>
      <c r="K15" s="4">
        <v>1</v>
      </c>
      <c r="L15" s="210"/>
    </row>
    <row r="16" spans="1:12" ht="15.75" customHeight="1">
      <c r="A16" s="5"/>
      <c r="B16" s="70"/>
      <c r="C16" s="70"/>
      <c r="D16" s="70"/>
      <c r="E16" s="71"/>
      <c r="F16" s="69"/>
      <c r="G16" s="2032"/>
      <c r="H16" s="2033"/>
      <c r="I16" s="2033"/>
      <c r="J16" s="2034"/>
      <c r="K16" s="4">
        <v>1</v>
      </c>
      <c r="L16" s="210"/>
    </row>
    <row r="17" spans="1:26" ht="15.75" customHeight="1">
      <c r="A17" s="5"/>
      <c r="B17" s="45"/>
      <c r="C17" s="59"/>
      <c r="D17" s="831"/>
      <c r="E17" s="831"/>
      <c r="F17" s="831"/>
      <c r="G17" s="2035"/>
      <c r="H17" s="2036"/>
      <c r="I17" s="2036"/>
      <c r="J17" s="2037"/>
      <c r="K17" s="4">
        <v>1</v>
      </c>
      <c r="L17" s="210"/>
    </row>
    <row r="18" spans="1:26" ht="15.75" customHeight="1" thickBot="1">
      <c r="B18" s="45"/>
      <c r="C18" s="59"/>
      <c r="D18" s="61"/>
      <c r="F18" s="63"/>
      <c r="G18" s="63"/>
      <c r="H18" s="63"/>
      <c r="I18" s="63"/>
      <c r="J18" s="164" t="s">
        <v>2147</v>
      </c>
      <c r="K18" s="4">
        <v>1</v>
      </c>
      <c r="L18" s="210"/>
    </row>
    <row r="19" spans="1:26" ht="22.5" customHeight="1">
      <c r="A19" s="234"/>
      <c r="B19" s="142"/>
      <c r="C19" s="143"/>
      <c r="D19" s="144" t="s">
        <v>1208</v>
      </c>
      <c r="E19" s="140" t="s">
        <v>707</v>
      </c>
      <c r="F19" s="146" t="s">
        <v>1207</v>
      </c>
      <c r="G19" s="147"/>
      <c r="H19" s="148"/>
      <c r="I19" s="147"/>
      <c r="J19" s="149"/>
      <c r="K19" s="4">
        <v>1</v>
      </c>
      <c r="L19" s="232"/>
    </row>
    <row r="20" spans="1:26" ht="49.5" customHeight="1">
      <c r="A20" s="234"/>
      <c r="B20" s="159" t="s">
        <v>661</v>
      </c>
      <c r="C20" s="160" t="s">
        <v>708</v>
      </c>
      <c r="D20" s="161" t="s">
        <v>1206</v>
      </c>
      <c r="E20" s="162">
        <f>$C$3</f>
        <v>2026</v>
      </c>
      <c r="F20" s="163" t="s">
        <v>1205</v>
      </c>
      <c r="G20" s="1836" t="s">
        <v>2177</v>
      </c>
      <c r="H20" s="1837" t="s">
        <v>2178</v>
      </c>
      <c r="I20" s="1837" t="s">
        <v>2179</v>
      </c>
      <c r="J20" s="1838" t="s">
        <v>1195</v>
      </c>
      <c r="K20" s="4">
        <v>1</v>
      </c>
      <c r="L20" s="232"/>
    </row>
    <row r="21" spans="1:26" ht="18.75">
      <c r="A21" s="234"/>
      <c r="B21" s="154"/>
      <c r="C21" s="155"/>
      <c r="D21" s="156" t="s">
        <v>709</v>
      </c>
      <c r="E21" s="157" t="s">
        <v>334</v>
      </c>
      <c r="F21" s="158" t="s">
        <v>335</v>
      </c>
      <c r="G21" s="150" t="s">
        <v>973</v>
      </c>
      <c r="H21" s="151" t="s">
        <v>974</v>
      </c>
      <c r="I21" s="152" t="s">
        <v>950</v>
      </c>
      <c r="J21" s="153" t="s">
        <v>1184</v>
      </c>
      <c r="K21" s="4">
        <v>1</v>
      </c>
      <c r="L21" s="232"/>
    </row>
    <row r="22" spans="1:26" s="104" customFormat="1" ht="18.75" hidden="1" customHeight="1">
      <c r="A22" s="235">
        <v>5</v>
      </c>
      <c r="B22" s="44">
        <v>100</v>
      </c>
      <c r="C22" s="2003" t="s">
        <v>710</v>
      </c>
      <c r="D22" s="2004"/>
      <c r="E22" s="145">
        <f t="shared" ref="E22:J22" si="0">SUM(E23:E27)</f>
        <v>0</v>
      </c>
      <c r="F22" s="145">
        <f t="shared" si="0"/>
        <v>0</v>
      </c>
      <c r="G22" s="355">
        <f t="shared" si="0"/>
        <v>0</v>
      </c>
      <c r="H22" s="356">
        <f t="shared" si="0"/>
        <v>0</v>
      </c>
      <c r="I22" s="357">
        <f t="shared" si="0"/>
        <v>0</v>
      </c>
      <c r="J22" s="358">
        <f t="shared" si="0"/>
        <v>0</v>
      </c>
      <c r="K22" s="1288" t="str">
        <f t="shared" ref="K22:K88" si="1">(IF($E22&lt;&gt;0,$K$2,IF($F22&lt;&gt;0,$K$2,IF($G22&lt;&gt;0,$K$2,IF($H22&lt;&gt;0,$K$2,IF($I22&lt;&gt;0,$K$2,IF($J22&lt;&gt;0,$K$2,"")))))))</f>
        <v/>
      </c>
      <c r="L22" s="233"/>
      <c r="M22" s="1724"/>
      <c r="N22" s="103"/>
      <c r="O22" s="103"/>
      <c r="P22" s="103"/>
      <c r="Q22" s="103"/>
      <c r="R22" s="103"/>
      <c r="S22" s="103"/>
      <c r="T22" s="103"/>
      <c r="U22" s="103"/>
      <c r="V22" s="103"/>
      <c r="W22" s="103"/>
      <c r="X22" s="103"/>
      <c r="Y22" s="103"/>
      <c r="Z22" s="103"/>
    </row>
    <row r="23" spans="1:26" ht="18.75" hidden="1" customHeight="1">
      <c r="A23" s="236">
        <v>10</v>
      </c>
      <c r="B23" s="46"/>
      <c r="C23" s="47">
        <v>101</v>
      </c>
      <c r="D23" s="48" t="s">
        <v>2101</v>
      </c>
      <c r="E23" s="369"/>
      <c r="F23" s="370">
        <f>G23+H23+I23+J23</f>
        <v>0</v>
      </c>
      <c r="G23" s="295"/>
      <c r="H23" s="296"/>
      <c r="I23" s="296"/>
      <c r="J23" s="297"/>
      <c r="K23" s="1288" t="str">
        <f t="shared" si="1"/>
        <v/>
      </c>
      <c r="L23" s="233"/>
    </row>
    <row r="24" spans="1:26" ht="18" hidden="1" customHeight="1">
      <c r="A24" s="236">
        <v>15</v>
      </c>
      <c r="B24" s="46"/>
      <c r="C24" s="49">
        <v>102</v>
      </c>
      <c r="D24" s="50" t="s">
        <v>2105</v>
      </c>
      <c r="E24" s="371"/>
      <c r="F24" s="372">
        <f>G24+H24+I24+J24</f>
        <v>0</v>
      </c>
      <c r="G24" s="298"/>
      <c r="H24" s="299"/>
      <c r="I24" s="299"/>
      <c r="J24" s="300"/>
      <c r="K24" s="1288" t="str">
        <f t="shared" si="1"/>
        <v/>
      </c>
      <c r="L24" s="233"/>
      <c r="M24" s="1725"/>
      <c r="N24" s="104"/>
      <c r="O24" s="104"/>
      <c r="P24" s="104"/>
      <c r="Q24" s="104"/>
      <c r="R24" s="104"/>
      <c r="S24" s="104"/>
      <c r="T24" s="104"/>
      <c r="U24" s="104"/>
      <c r="V24" s="104"/>
      <c r="W24" s="104"/>
      <c r="X24" s="104"/>
      <c r="Y24" s="104"/>
      <c r="Z24" s="104"/>
    </row>
    <row r="25" spans="1:26" ht="18.75" hidden="1" customHeight="1">
      <c r="A25" s="236">
        <v>20</v>
      </c>
      <c r="B25" s="46"/>
      <c r="C25" s="49">
        <v>103</v>
      </c>
      <c r="D25" s="50" t="s">
        <v>2106</v>
      </c>
      <c r="E25" s="371"/>
      <c r="F25" s="372">
        <f>G25+H25+I25+J25</f>
        <v>0</v>
      </c>
      <c r="G25" s="298"/>
      <c r="H25" s="299"/>
      <c r="I25" s="299"/>
      <c r="J25" s="300"/>
      <c r="K25" s="1288" t="str">
        <f t="shared" si="1"/>
        <v/>
      </c>
      <c r="L25" s="233"/>
    </row>
    <row r="26" spans="1:26" ht="18.75" hidden="1" customHeight="1">
      <c r="A26" s="236">
        <v>20</v>
      </c>
      <c r="B26" s="46"/>
      <c r="C26" s="49">
        <v>108</v>
      </c>
      <c r="D26" s="51" t="s">
        <v>2107</v>
      </c>
      <c r="E26" s="371"/>
      <c r="F26" s="372">
        <f>G26+H26+I26+J26</f>
        <v>0</v>
      </c>
      <c r="G26" s="298"/>
      <c r="H26" s="299"/>
      <c r="I26" s="299"/>
      <c r="J26" s="300"/>
      <c r="K26" s="1288" t="str">
        <f t="shared" si="1"/>
        <v/>
      </c>
      <c r="L26" s="233"/>
    </row>
    <row r="27" spans="1:26" ht="31.5" hidden="1" customHeight="1">
      <c r="A27" s="236">
        <v>21</v>
      </c>
      <c r="B27" s="46"/>
      <c r="C27" s="72">
        <v>109</v>
      </c>
      <c r="D27" s="73" t="s">
        <v>2108</v>
      </c>
      <c r="E27" s="373"/>
      <c r="F27" s="374">
        <f>G27+H27+I27+J27</f>
        <v>0</v>
      </c>
      <c r="G27" s="359"/>
      <c r="H27" s="360"/>
      <c r="I27" s="360"/>
      <c r="J27" s="361"/>
      <c r="K27" s="1288" t="str">
        <f t="shared" si="1"/>
        <v/>
      </c>
      <c r="L27" s="233"/>
    </row>
    <row r="28" spans="1:26" s="105" customFormat="1" ht="18.75" hidden="1" customHeight="1">
      <c r="A28" s="237">
        <v>25</v>
      </c>
      <c r="B28" s="74">
        <v>200</v>
      </c>
      <c r="C28" s="2005" t="s">
        <v>711</v>
      </c>
      <c r="D28" s="2006"/>
      <c r="E28" s="78">
        <f t="shared" ref="E28:J28" si="2">SUM(E29:E32)</f>
        <v>0</v>
      </c>
      <c r="F28" s="78">
        <f t="shared" si="2"/>
        <v>0</v>
      </c>
      <c r="G28" s="362">
        <f t="shared" si="2"/>
        <v>0</v>
      </c>
      <c r="H28" s="363">
        <f t="shared" si="2"/>
        <v>0</v>
      </c>
      <c r="I28" s="364">
        <f t="shared" si="2"/>
        <v>0</v>
      </c>
      <c r="J28" s="365">
        <f t="shared" si="2"/>
        <v>0</v>
      </c>
      <c r="K28" s="1288" t="str">
        <f t="shared" si="1"/>
        <v/>
      </c>
      <c r="L28" s="233"/>
      <c r="M28" s="1724"/>
      <c r="N28" s="103"/>
      <c r="O28" s="103"/>
      <c r="P28" s="103"/>
      <c r="Q28" s="103"/>
      <c r="R28" s="103"/>
      <c r="S28" s="103"/>
      <c r="T28" s="103"/>
      <c r="U28" s="103"/>
      <c r="V28" s="103"/>
      <c r="W28" s="103"/>
      <c r="X28" s="103"/>
      <c r="Y28" s="103"/>
      <c r="Z28" s="103"/>
    </row>
    <row r="29" spans="1:26" ht="18.75" hidden="1" customHeight="1">
      <c r="A29" s="236">
        <v>30</v>
      </c>
      <c r="B29" s="53"/>
      <c r="C29" s="47">
        <v>201</v>
      </c>
      <c r="D29" s="48" t="s">
        <v>712</v>
      </c>
      <c r="E29" s="369"/>
      <c r="F29" s="370">
        <f>G29+H29+I29+J29</f>
        <v>0</v>
      </c>
      <c r="G29" s="295"/>
      <c r="H29" s="296"/>
      <c r="I29" s="296"/>
      <c r="J29" s="297"/>
      <c r="K29" s="1288" t="str">
        <f t="shared" si="1"/>
        <v/>
      </c>
      <c r="L29" s="233"/>
    </row>
    <row r="30" spans="1:26" ht="18.75" hidden="1" customHeight="1">
      <c r="A30" s="236">
        <v>35</v>
      </c>
      <c r="B30" s="53"/>
      <c r="C30" s="49">
        <v>202</v>
      </c>
      <c r="D30" s="50" t="s">
        <v>713</v>
      </c>
      <c r="E30" s="371"/>
      <c r="F30" s="372">
        <f>G30+H30+I30+J30</f>
        <v>0</v>
      </c>
      <c r="G30" s="298"/>
      <c r="H30" s="299"/>
      <c r="I30" s="299"/>
      <c r="J30" s="300"/>
      <c r="K30" s="1288" t="str">
        <f t="shared" si="1"/>
        <v/>
      </c>
      <c r="L30" s="233"/>
      <c r="N30" s="105"/>
      <c r="O30" s="105"/>
      <c r="P30" s="105"/>
      <c r="Q30" s="105"/>
      <c r="R30" s="105"/>
      <c r="S30" s="105"/>
      <c r="T30" s="105"/>
      <c r="U30" s="105"/>
      <c r="V30" s="105"/>
      <c r="W30" s="105"/>
      <c r="X30" s="105"/>
      <c r="Y30" s="105"/>
      <c r="Z30" s="105"/>
    </row>
    <row r="31" spans="1:26" ht="18.75" hidden="1" customHeight="1">
      <c r="A31" s="236">
        <v>40</v>
      </c>
      <c r="B31" s="53"/>
      <c r="C31" s="49">
        <v>203</v>
      </c>
      <c r="D31" s="50" t="s">
        <v>714</v>
      </c>
      <c r="E31" s="371"/>
      <c r="F31" s="372">
        <f>G31+H31+I31+J31</f>
        <v>0</v>
      </c>
      <c r="G31" s="298"/>
      <c r="H31" s="299"/>
      <c r="I31" s="299"/>
      <c r="J31" s="300"/>
      <c r="K31" s="1288" t="str">
        <f t="shared" si="1"/>
        <v/>
      </c>
      <c r="L31" s="233"/>
    </row>
    <row r="32" spans="1:26" ht="18.75" hidden="1" customHeight="1">
      <c r="A32" s="236">
        <v>45</v>
      </c>
      <c r="B32" s="53"/>
      <c r="C32" s="72">
        <v>204</v>
      </c>
      <c r="D32" s="79" t="s">
        <v>715</v>
      </c>
      <c r="E32" s="375"/>
      <c r="F32" s="376">
        <f>G32+H32+I32+J32</f>
        <v>0</v>
      </c>
      <c r="G32" s="307"/>
      <c r="H32" s="308"/>
      <c r="I32" s="308"/>
      <c r="J32" s="309"/>
      <c r="K32" s="1288" t="str">
        <f t="shared" si="1"/>
        <v/>
      </c>
      <c r="L32" s="233"/>
    </row>
    <row r="33" spans="1:26" s="105" customFormat="1" ht="18.75" hidden="1" customHeight="1">
      <c r="A33" s="237">
        <v>50</v>
      </c>
      <c r="B33" s="74">
        <v>400</v>
      </c>
      <c r="C33" s="2005" t="s">
        <v>716</v>
      </c>
      <c r="D33" s="2006"/>
      <c r="E33" s="78">
        <f t="shared" ref="E33:J33" si="3">SUM(E34:E38)</f>
        <v>0</v>
      </c>
      <c r="F33" s="78">
        <f t="shared" si="3"/>
        <v>0</v>
      </c>
      <c r="G33" s="362">
        <f t="shared" si="3"/>
        <v>0</v>
      </c>
      <c r="H33" s="363">
        <f t="shared" si="3"/>
        <v>0</v>
      </c>
      <c r="I33" s="364">
        <f t="shared" si="3"/>
        <v>0</v>
      </c>
      <c r="J33" s="365">
        <f t="shared" si="3"/>
        <v>0</v>
      </c>
      <c r="K33" s="1288" t="str">
        <f t="shared" si="1"/>
        <v/>
      </c>
      <c r="L33" s="233"/>
      <c r="M33" s="1724"/>
      <c r="N33" s="103"/>
      <c r="O33" s="103"/>
      <c r="P33" s="103"/>
      <c r="Q33" s="103"/>
      <c r="R33" s="103"/>
      <c r="S33" s="103"/>
      <c r="T33" s="103"/>
      <c r="U33" s="103"/>
      <c r="V33" s="103"/>
      <c r="W33" s="103"/>
      <c r="X33" s="103"/>
      <c r="Y33" s="103"/>
      <c r="Z33" s="103"/>
    </row>
    <row r="34" spans="1:26" ht="18.75" hidden="1" customHeight="1">
      <c r="A34" s="236">
        <v>55</v>
      </c>
      <c r="B34" s="46"/>
      <c r="C34" s="47">
        <v>401</v>
      </c>
      <c r="D34" s="80" t="s">
        <v>717</v>
      </c>
      <c r="E34" s="369"/>
      <c r="F34" s="370">
        <f>G34+H34+I34+J34</f>
        <v>0</v>
      </c>
      <c r="G34" s="295"/>
      <c r="H34" s="296"/>
      <c r="I34" s="296"/>
      <c r="J34" s="297"/>
      <c r="K34" s="1288" t="str">
        <f t="shared" si="1"/>
        <v/>
      </c>
      <c r="L34" s="233"/>
    </row>
    <row r="35" spans="1:26" ht="18.75" hidden="1" customHeight="1">
      <c r="A35" s="236">
        <v>56</v>
      </c>
      <c r="B35" s="46"/>
      <c r="C35" s="49">
        <v>402</v>
      </c>
      <c r="D35" s="81" t="s">
        <v>718</v>
      </c>
      <c r="E35" s="371"/>
      <c r="F35" s="372">
        <f>G35+H35+I35+J35</f>
        <v>0</v>
      </c>
      <c r="G35" s="298"/>
      <c r="H35" s="299"/>
      <c r="I35" s="299"/>
      <c r="J35" s="300"/>
      <c r="K35" s="1288" t="str">
        <f t="shared" si="1"/>
        <v/>
      </c>
      <c r="L35" s="233"/>
      <c r="N35" s="105"/>
      <c r="O35" s="105"/>
      <c r="P35" s="105"/>
      <c r="Q35" s="105"/>
      <c r="R35" s="105"/>
      <c r="S35" s="105"/>
      <c r="T35" s="105"/>
      <c r="U35" s="105"/>
      <c r="V35" s="105"/>
      <c r="W35" s="105"/>
      <c r="X35" s="105"/>
      <c r="Y35" s="105"/>
      <c r="Z35" s="105"/>
    </row>
    <row r="36" spans="1:26" ht="18" hidden="1" customHeight="1">
      <c r="A36" s="236">
        <v>57</v>
      </c>
      <c r="B36" s="46"/>
      <c r="C36" s="49">
        <v>403</v>
      </c>
      <c r="D36" s="102" t="s">
        <v>1196</v>
      </c>
      <c r="E36" s="371"/>
      <c r="F36" s="372">
        <f>G36+H36+I36+J36</f>
        <v>0</v>
      </c>
      <c r="G36" s="298"/>
      <c r="H36" s="299"/>
      <c r="I36" s="299"/>
      <c r="J36" s="300"/>
      <c r="K36" s="1288" t="str">
        <f t="shared" si="1"/>
        <v/>
      </c>
      <c r="L36" s="233"/>
    </row>
    <row r="37" spans="1:26" ht="18.75" hidden="1" customHeight="1">
      <c r="A37" s="236">
        <v>58</v>
      </c>
      <c r="B37" s="59"/>
      <c r="C37" s="49">
        <v>404</v>
      </c>
      <c r="D37" s="81" t="s">
        <v>2102</v>
      </c>
      <c r="E37" s="371"/>
      <c r="F37" s="372">
        <f>G37+H37+I37+J37</f>
        <v>0</v>
      </c>
      <c r="G37" s="298"/>
      <c r="H37" s="299"/>
      <c r="I37" s="299"/>
      <c r="J37" s="300"/>
      <c r="K37" s="1288" t="str">
        <f t="shared" si="1"/>
        <v/>
      </c>
      <c r="L37" s="233"/>
    </row>
    <row r="38" spans="1:26" ht="18.75" hidden="1" customHeight="1">
      <c r="A38" s="236">
        <v>59</v>
      </c>
      <c r="B38" s="46"/>
      <c r="C38" s="52">
        <v>411</v>
      </c>
      <c r="D38" s="82" t="s">
        <v>977</v>
      </c>
      <c r="E38" s="375"/>
      <c r="F38" s="376">
        <f>G38+H38+I38+J38</f>
        <v>0</v>
      </c>
      <c r="G38" s="307"/>
      <c r="H38" s="308"/>
      <c r="I38" s="308"/>
      <c r="J38" s="309"/>
      <c r="K38" s="1288" t="str">
        <f t="shared" si="1"/>
        <v/>
      </c>
      <c r="L38" s="233"/>
    </row>
    <row r="39" spans="1:26" s="105" customFormat="1" ht="18.75" hidden="1" customHeight="1">
      <c r="A39" s="237">
        <v>65</v>
      </c>
      <c r="B39" s="74">
        <v>800</v>
      </c>
      <c r="C39" s="2005" t="s">
        <v>1182</v>
      </c>
      <c r="D39" s="2006"/>
      <c r="E39" s="78">
        <f t="shared" ref="E39:J39" si="4">SUM(E40:E46)</f>
        <v>0</v>
      </c>
      <c r="F39" s="78">
        <f t="shared" si="4"/>
        <v>0</v>
      </c>
      <c r="G39" s="362">
        <f t="shared" si="4"/>
        <v>0</v>
      </c>
      <c r="H39" s="363">
        <f t="shared" si="4"/>
        <v>0</v>
      </c>
      <c r="I39" s="364">
        <f t="shared" si="4"/>
        <v>0</v>
      </c>
      <c r="J39" s="365">
        <f t="shared" si="4"/>
        <v>0</v>
      </c>
      <c r="K39" s="1288" t="str">
        <f t="shared" si="1"/>
        <v/>
      </c>
      <c r="L39" s="233"/>
      <c r="M39" s="1724"/>
      <c r="N39" s="103"/>
      <c r="O39" s="103"/>
      <c r="P39" s="103"/>
      <c r="Q39" s="103"/>
      <c r="R39" s="103"/>
      <c r="S39" s="103"/>
      <c r="T39" s="103"/>
      <c r="U39" s="103"/>
      <c r="V39" s="103"/>
      <c r="W39" s="103"/>
      <c r="X39" s="103"/>
      <c r="Y39" s="103"/>
      <c r="Z39" s="103"/>
    </row>
    <row r="40" spans="1:26" ht="18.75" hidden="1" customHeight="1">
      <c r="A40" s="236">
        <v>70</v>
      </c>
      <c r="B40" s="55"/>
      <c r="C40" s="47">
        <v>801</v>
      </c>
      <c r="D40" s="48" t="s">
        <v>719</v>
      </c>
      <c r="E40" s="369"/>
      <c r="F40" s="370">
        <f t="shared" ref="F40:F46" si="5">G40+H40+I40+J40</f>
        <v>0</v>
      </c>
      <c r="G40" s="295"/>
      <c r="H40" s="296"/>
      <c r="I40" s="296"/>
      <c r="J40" s="297"/>
      <c r="K40" s="1288" t="str">
        <f t="shared" si="1"/>
        <v/>
      </c>
      <c r="L40" s="233"/>
    </row>
    <row r="41" spans="1:26" ht="18.75" hidden="1" customHeight="1">
      <c r="A41" s="236">
        <v>75</v>
      </c>
      <c r="B41" s="55"/>
      <c r="C41" s="49">
        <v>802</v>
      </c>
      <c r="D41" s="50" t="s">
        <v>720</v>
      </c>
      <c r="E41" s="371"/>
      <c r="F41" s="372">
        <f t="shared" si="5"/>
        <v>0</v>
      </c>
      <c r="G41" s="298"/>
      <c r="H41" s="299"/>
      <c r="I41" s="299"/>
      <c r="J41" s="300"/>
      <c r="K41" s="1288" t="str">
        <f t="shared" si="1"/>
        <v/>
      </c>
      <c r="L41" s="233"/>
      <c r="N41" s="105"/>
      <c r="O41" s="105"/>
      <c r="P41" s="105"/>
      <c r="Q41" s="105"/>
      <c r="R41" s="105"/>
      <c r="S41" s="105"/>
      <c r="T41" s="105"/>
      <c r="U41" s="105"/>
      <c r="V41" s="105"/>
      <c r="W41" s="105"/>
      <c r="X41" s="105"/>
      <c r="Y41" s="105"/>
      <c r="Z41" s="105"/>
    </row>
    <row r="42" spans="1:26" ht="18.75" hidden="1" customHeight="1">
      <c r="A42" s="236">
        <v>80</v>
      </c>
      <c r="B42" s="55"/>
      <c r="C42" s="49">
        <v>804</v>
      </c>
      <c r="D42" s="50" t="s">
        <v>721</v>
      </c>
      <c r="E42" s="371"/>
      <c r="F42" s="372">
        <f t="shared" si="5"/>
        <v>0</v>
      </c>
      <c r="G42" s="298"/>
      <c r="H42" s="299"/>
      <c r="I42" s="299"/>
      <c r="J42" s="300"/>
      <c r="K42" s="1288" t="str">
        <f t="shared" si="1"/>
        <v/>
      </c>
      <c r="L42" s="233"/>
    </row>
    <row r="43" spans="1:26" ht="18.75" hidden="1" customHeight="1">
      <c r="A43" s="236">
        <v>85</v>
      </c>
      <c r="B43" s="55"/>
      <c r="C43" s="72">
        <v>809</v>
      </c>
      <c r="D43" s="83" t="s">
        <v>722</v>
      </c>
      <c r="E43" s="371"/>
      <c r="F43" s="372">
        <f t="shared" si="5"/>
        <v>0</v>
      </c>
      <c r="G43" s="298"/>
      <c r="H43" s="299"/>
      <c r="I43" s="299"/>
      <c r="J43" s="300"/>
      <c r="K43" s="1288" t="str">
        <f t="shared" si="1"/>
        <v/>
      </c>
      <c r="L43" s="233"/>
    </row>
    <row r="44" spans="1:26" ht="18.75" hidden="1" customHeight="1">
      <c r="A44" s="236">
        <v>85</v>
      </c>
      <c r="B44" s="55"/>
      <c r="C44" s="72">
        <v>811</v>
      </c>
      <c r="D44" s="83" t="s">
        <v>1322</v>
      </c>
      <c r="E44" s="371"/>
      <c r="F44" s="372">
        <f t="shared" si="5"/>
        <v>0</v>
      </c>
      <c r="G44" s="298"/>
      <c r="H44" s="299"/>
      <c r="I44" s="299"/>
      <c r="J44" s="300"/>
      <c r="K44" s="1288" t="str">
        <f t="shared" si="1"/>
        <v/>
      </c>
      <c r="L44" s="233"/>
    </row>
    <row r="45" spans="1:26" ht="18.75" hidden="1" customHeight="1">
      <c r="A45" s="236">
        <v>85</v>
      </c>
      <c r="B45" s="55"/>
      <c r="C45" s="72">
        <v>812</v>
      </c>
      <c r="D45" s="83" t="s">
        <v>1323</v>
      </c>
      <c r="E45" s="371"/>
      <c r="F45" s="372">
        <f t="shared" si="5"/>
        <v>0</v>
      </c>
      <c r="G45" s="298"/>
      <c r="H45" s="299"/>
      <c r="I45" s="299"/>
      <c r="J45" s="300"/>
      <c r="K45" s="1288" t="str">
        <f t="shared" si="1"/>
        <v/>
      </c>
      <c r="L45" s="233"/>
    </row>
    <row r="46" spans="1:26" ht="18.75" hidden="1" customHeight="1">
      <c r="A46" s="236">
        <v>85</v>
      </c>
      <c r="B46" s="55"/>
      <c r="C46" s="72">
        <v>814</v>
      </c>
      <c r="D46" s="83" t="s">
        <v>1324</v>
      </c>
      <c r="E46" s="375"/>
      <c r="F46" s="376">
        <f t="shared" si="5"/>
        <v>0</v>
      </c>
      <c r="G46" s="307"/>
      <c r="H46" s="308"/>
      <c r="I46" s="308"/>
      <c r="J46" s="309"/>
      <c r="K46" s="1288" t="str">
        <f t="shared" si="1"/>
        <v/>
      </c>
      <c r="L46" s="233"/>
    </row>
    <row r="47" spans="1:26" s="105" customFormat="1" ht="18.75" hidden="1" customHeight="1">
      <c r="A47" s="237">
        <v>95</v>
      </c>
      <c r="B47" s="74">
        <v>1000</v>
      </c>
      <c r="C47" s="75" t="s">
        <v>723</v>
      </c>
      <c r="D47" s="76"/>
      <c r="E47" s="78">
        <f t="shared" ref="E47:J47" si="6">SUM(E48:E51)</f>
        <v>0</v>
      </c>
      <c r="F47" s="78">
        <f t="shared" si="6"/>
        <v>0</v>
      </c>
      <c r="G47" s="362">
        <f t="shared" si="6"/>
        <v>0</v>
      </c>
      <c r="H47" s="363">
        <f t="shared" si="6"/>
        <v>0</v>
      </c>
      <c r="I47" s="364">
        <f t="shared" si="6"/>
        <v>0</v>
      </c>
      <c r="J47" s="365">
        <f t="shared" si="6"/>
        <v>0</v>
      </c>
      <c r="K47" s="1288" t="str">
        <f t="shared" si="1"/>
        <v/>
      </c>
      <c r="L47" s="233"/>
      <c r="M47" s="1724"/>
      <c r="N47" s="103"/>
      <c r="O47" s="103"/>
      <c r="P47" s="103"/>
      <c r="Q47" s="103"/>
      <c r="R47" s="103"/>
      <c r="S47" s="103"/>
      <c r="T47" s="103"/>
      <c r="U47" s="103"/>
      <c r="V47" s="103"/>
      <c r="W47" s="103"/>
      <c r="X47" s="103"/>
      <c r="Y47" s="103"/>
      <c r="Z47" s="103"/>
    </row>
    <row r="48" spans="1:26" ht="18.75" hidden="1" customHeight="1">
      <c r="A48" s="236">
        <v>100</v>
      </c>
      <c r="B48" s="55"/>
      <c r="C48" s="47">
        <v>1001</v>
      </c>
      <c r="D48" s="48" t="s">
        <v>724</v>
      </c>
      <c r="E48" s="369"/>
      <c r="F48" s="370">
        <f>G48+H48+I48+J48</f>
        <v>0</v>
      </c>
      <c r="G48" s="295"/>
      <c r="H48" s="296"/>
      <c r="I48" s="296"/>
      <c r="J48" s="297"/>
      <c r="K48" s="1288" t="str">
        <f t="shared" si="1"/>
        <v/>
      </c>
      <c r="L48" s="233"/>
    </row>
    <row r="49" spans="1:26" ht="18.75" hidden="1" customHeight="1">
      <c r="A49" s="236">
        <v>105</v>
      </c>
      <c r="B49" s="55"/>
      <c r="C49" s="49">
        <v>1002</v>
      </c>
      <c r="D49" s="50" t="s">
        <v>725</v>
      </c>
      <c r="E49" s="371"/>
      <c r="F49" s="372">
        <f>G49+H49+I49+J49</f>
        <v>0</v>
      </c>
      <c r="G49" s="298"/>
      <c r="H49" s="299"/>
      <c r="I49" s="299"/>
      <c r="J49" s="300"/>
      <c r="K49" s="1288" t="str">
        <f t="shared" si="1"/>
        <v/>
      </c>
      <c r="L49" s="233"/>
      <c r="N49" s="105"/>
      <c r="O49" s="105"/>
      <c r="P49" s="105"/>
      <c r="Q49" s="105"/>
      <c r="R49" s="105"/>
      <c r="S49" s="105"/>
      <c r="T49" s="105"/>
      <c r="U49" s="105"/>
      <c r="V49" s="105"/>
      <c r="W49" s="105"/>
      <c r="X49" s="105"/>
      <c r="Y49" s="105"/>
      <c r="Z49" s="105"/>
    </row>
    <row r="50" spans="1:26" ht="18.75" hidden="1" customHeight="1">
      <c r="A50" s="236">
        <v>110</v>
      </c>
      <c r="B50" s="55"/>
      <c r="C50" s="49">
        <v>1004</v>
      </c>
      <c r="D50" s="50" t="s">
        <v>726</v>
      </c>
      <c r="E50" s="371"/>
      <c r="F50" s="372">
        <f>G50+H50+I50+J50</f>
        <v>0</v>
      </c>
      <c r="G50" s="298"/>
      <c r="H50" s="299"/>
      <c r="I50" s="299"/>
      <c r="J50" s="300"/>
      <c r="K50" s="1288" t="str">
        <f t="shared" si="1"/>
        <v/>
      </c>
      <c r="L50" s="233"/>
    </row>
    <row r="51" spans="1:26" ht="18.75" hidden="1" customHeight="1">
      <c r="A51" s="236">
        <v>125</v>
      </c>
      <c r="B51" s="55"/>
      <c r="C51" s="52">
        <v>1007</v>
      </c>
      <c r="D51" s="79" t="s">
        <v>727</v>
      </c>
      <c r="E51" s="375"/>
      <c r="F51" s="376">
        <f>G51+H51+I51+J51</f>
        <v>0</v>
      </c>
      <c r="G51" s="307"/>
      <c r="H51" s="308"/>
      <c r="I51" s="308"/>
      <c r="J51" s="309"/>
      <c r="K51" s="1288" t="str">
        <f t="shared" si="1"/>
        <v/>
      </c>
      <c r="L51" s="233"/>
    </row>
    <row r="52" spans="1:26" s="105" customFormat="1" ht="18.75" hidden="1" customHeight="1">
      <c r="A52" s="237">
        <v>130</v>
      </c>
      <c r="B52" s="74">
        <v>1300</v>
      </c>
      <c r="C52" s="75" t="s">
        <v>728</v>
      </c>
      <c r="D52" s="76"/>
      <c r="E52" s="78">
        <f t="shared" ref="E52:J52" si="7">SUM(E53:E57)</f>
        <v>0</v>
      </c>
      <c r="F52" s="78">
        <f t="shared" si="7"/>
        <v>0</v>
      </c>
      <c r="G52" s="362">
        <f t="shared" si="7"/>
        <v>0</v>
      </c>
      <c r="H52" s="363">
        <f t="shared" si="7"/>
        <v>0</v>
      </c>
      <c r="I52" s="364">
        <f t="shared" si="7"/>
        <v>0</v>
      </c>
      <c r="J52" s="365">
        <f t="shared" si="7"/>
        <v>0</v>
      </c>
      <c r="K52" s="1288" t="str">
        <f t="shared" si="1"/>
        <v/>
      </c>
      <c r="L52" s="233"/>
      <c r="M52" s="1724"/>
      <c r="N52" s="103"/>
      <c r="O52" s="103"/>
      <c r="P52" s="103"/>
      <c r="Q52" s="103"/>
      <c r="R52" s="103"/>
      <c r="S52" s="103"/>
      <c r="T52" s="103"/>
      <c r="U52" s="103"/>
      <c r="V52" s="103"/>
      <c r="W52" s="103"/>
      <c r="X52" s="103"/>
      <c r="Y52" s="103"/>
      <c r="Z52" s="103"/>
    </row>
    <row r="53" spans="1:26" ht="18.75" hidden="1" customHeight="1">
      <c r="A53" s="236">
        <v>135</v>
      </c>
      <c r="B53" s="46"/>
      <c r="C53" s="47">
        <v>1301</v>
      </c>
      <c r="D53" s="48" t="s">
        <v>729</v>
      </c>
      <c r="E53" s="369"/>
      <c r="F53" s="370">
        <f>G53+H53+I53+J53</f>
        <v>0</v>
      </c>
      <c r="G53" s="295"/>
      <c r="H53" s="296"/>
      <c r="I53" s="296"/>
      <c r="J53" s="297"/>
      <c r="K53" s="1288" t="str">
        <f t="shared" si="1"/>
        <v/>
      </c>
      <c r="L53" s="233"/>
    </row>
    <row r="54" spans="1:26" ht="18.75" hidden="1" customHeight="1">
      <c r="A54" s="236">
        <v>140</v>
      </c>
      <c r="B54" s="46"/>
      <c r="C54" s="49">
        <v>1302</v>
      </c>
      <c r="D54" s="84" t="s">
        <v>730</v>
      </c>
      <c r="E54" s="371"/>
      <c r="F54" s="372">
        <f>G54+H54+I54+J54</f>
        <v>0</v>
      </c>
      <c r="G54" s="298"/>
      <c r="H54" s="299"/>
      <c r="I54" s="299"/>
      <c r="J54" s="300"/>
      <c r="K54" s="1288" t="str">
        <f t="shared" si="1"/>
        <v/>
      </c>
      <c r="L54" s="233"/>
      <c r="N54" s="105"/>
      <c r="O54" s="105"/>
      <c r="P54" s="105"/>
      <c r="Q54" s="105"/>
      <c r="R54" s="105"/>
      <c r="S54" s="105"/>
      <c r="T54" s="105"/>
      <c r="U54" s="105"/>
      <c r="V54" s="105"/>
      <c r="W54" s="105"/>
      <c r="X54" s="105"/>
      <c r="Y54" s="105"/>
      <c r="Z54" s="105"/>
    </row>
    <row r="55" spans="1:26" ht="18.75" hidden="1" customHeight="1">
      <c r="A55" s="236">
        <v>145</v>
      </c>
      <c r="B55" s="46"/>
      <c r="C55" s="49">
        <v>1303</v>
      </c>
      <c r="D55" s="84" t="s">
        <v>731</v>
      </c>
      <c r="E55" s="371"/>
      <c r="F55" s="372">
        <f>G55+H55+I55+J55</f>
        <v>0</v>
      </c>
      <c r="G55" s="298"/>
      <c r="H55" s="299"/>
      <c r="I55" s="299"/>
      <c r="J55" s="300"/>
      <c r="K55" s="1288" t="str">
        <f t="shared" si="1"/>
        <v/>
      </c>
      <c r="L55" s="233"/>
    </row>
    <row r="56" spans="1:26" ht="18.75" hidden="1" customHeight="1">
      <c r="A56" s="236"/>
      <c r="B56" s="46"/>
      <c r="C56" s="49">
        <v>1304</v>
      </c>
      <c r="D56" s="84" t="s">
        <v>732</v>
      </c>
      <c r="E56" s="371"/>
      <c r="F56" s="372">
        <f>G56+H56+I56+J56</f>
        <v>0</v>
      </c>
      <c r="G56" s="298"/>
      <c r="H56" s="299"/>
      <c r="I56" s="299"/>
      <c r="J56" s="300"/>
      <c r="K56" s="1288" t="str">
        <f t="shared" si="1"/>
        <v/>
      </c>
      <c r="L56" s="233"/>
    </row>
    <row r="57" spans="1:26" ht="18.75" hidden="1" customHeight="1">
      <c r="A57" s="236">
        <v>150</v>
      </c>
      <c r="B57" s="46"/>
      <c r="C57" s="72">
        <v>1308</v>
      </c>
      <c r="D57" s="85" t="s">
        <v>733</v>
      </c>
      <c r="E57" s="375"/>
      <c r="F57" s="376">
        <f>G57+H57+I57+J57</f>
        <v>0</v>
      </c>
      <c r="G57" s="307"/>
      <c r="H57" s="308"/>
      <c r="I57" s="308"/>
      <c r="J57" s="309"/>
      <c r="K57" s="1288" t="str">
        <f t="shared" si="1"/>
        <v/>
      </c>
      <c r="L57" s="233"/>
    </row>
    <row r="58" spans="1:26" s="105" customFormat="1" ht="18.75" hidden="1" customHeight="1">
      <c r="A58" s="237">
        <v>160</v>
      </c>
      <c r="B58" s="74">
        <v>1400</v>
      </c>
      <c r="C58" s="75" t="s">
        <v>734</v>
      </c>
      <c r="D58" s="76"/>
      <c r="E58" s="78">
        <f t="shared" ref="E58:J58" si="8">SUM(E59:E60)</f>
        <v>0</v>
      </c>
      <c r="F58" s="78">
        <f t="shared" si="8"/>
        <v>0</v>
      </c>
      <c r="G58" s="362">
        <f t="shared" si="8"/>
        <v>0</v>
      </c>
      <c r="H58" s="363">
        <f t="shared" si="8"/>
        <v>0</v>
      </c>
      <c r="I58" s="364">
        <f t="shared" si="8"/>
        <v>0</v>
      </c>
      <c r="J58" s="365">
        <f t="shared" si="8"/>
        <v>0</v>
      </c>
      <c r="K58" s="1288" t="str">
        <f t="shared" si="1"/>
        <v/>
      </c>
      <c r="L58" s="233"/>
      <c r="M58" s="1724"/>
      <c r="N58" s="103"/>
      <c r="O58" s="103"/>
      <c r="P58" s="103"/>
      <c r="Q58" s="103"/>
      <c r="R58" s="103"/>
      <c r="S58" s="103"/>
      <c r="T58" s="103"/>
      <c r="U58" s="103"/>
      <c r="V58" s="103"/>
      <c r="W58" s="103"/>
      <c r="X58" s="103"/>
      <c r="Y58" s="103"/>
      <c r="Z58" s="103"/>
    </row>
    <row r="59" spans="1:26" ht="18.75" hidden="1" customHeight="1">
      <c r="A59" s="236">
        <v>165</v>
      </c>
      <c r="B59" s="46"/>
      <c r="C59" s="47">
        <v>1401</v>
      </c>
      <c r="D59" s="48" t="s">
        <v>735</v>
      </c>
      <c r="E59" s="369"/>
      <c r="F59" s="370">
        <f>G59+H59+I59+J59</f>
        <v>0</v>
      </c>
      <c r="G59" s="295"/>
      <c r="H59" s="296"/>
      <c r="I59" s="296"/>
      <c r="J59" s="297"/>
      <c r="K59" s="1288" t="str">
        <f t="shared" si="1"/>
        <v/>
      </c>
      <c r="L59" s="233"/>
    </row>
    <row r="60" spans="1:26" ht="18.75" hidden="1" customHeight="1">
      <c r="A60" s="236">
        <v>170</v>
      </c>
      <c r="B60" s="46"/>
      <c r="C60" s="52">
        <v>1402</v>
      </c>
      <c r="D60" s="86" t="s">
        <v>736</v>
      </c>
      <c r="E60" s="375"/>
      <c r="F60" s="376">
        <f>G60+H60+I60+J60</f>
        <v>0</v>
      </c>
      <c r="G60" s="307"/>
      <c r="H60" s="308"/>
      <c r="I60" s="308"/>
      <c r="J60" s="309"/>
      <c r="K60" s="1288" t="str">
        <f t="shared" si="1"/>
        <v/>
      </c>
      <c r="L60" s="233"/>
      <c r="N60" s="105"/>
      <c r="O60" s="105"/>
      <c r="P60" s="105"/>
      <c r="Q60" s="105"/>
      <c r="R60" s="105"/>
      <c r="S60" s="105"/>
      <c r="T60" s="105"/>
      <c r="U60" s="105"/>
      <c r="V60" s="105"/>
      <c r="W60" s="105"/>
      <c r="X60" s="105"/>
      <c r="Y60" s="105"/>
      <c r="Z60" s="105"/>
    </row>
    <row r="61" spans="1:26" s="105" customFormat="1" ht="18.75" hidden="1" customHeight="1">
      <c r="A61" s="237">
        <v>175</v>
      </c>
      <c r="B61" s="74">
        <v>1500</v>
      </c>
      <c r="C61" s="75" t="s">
        <v>737</v>
      </c>
      <c r="D61" s="76"/>
      <c r="E61" s="78">
        <f t="shared" ref="E61:J61" si="9">SUM(E62:E63)</f>
        <v>0</v>
      </c>
      <c r="F61" s="78">
        <f t="shared" si="9"/>
        <v>0</v>
      </c>
      <c r="G61" s="362">
        <f t="shared" si="9"/>
        <v>0</v>
      </c>
      <c r="H61" s="363">
        <f t="shared" si="9"/>
        <v>0</v>
      </c>
      <c r="I61" s="364">
        <f t="shared" si="9"/>
        <v>0</v>
      </c>
      <c r="J61" s="365">
        <f t="shared" si="9"/>
        <v>0</v>
      </c>
      <c r="K61" s="1288" t="str">
        <f t="shared" si="1"/>
        <v/>
      </c>
      <c r="L61" s="233"/>
      <c r="M61" s="1724"/>
      <c r="N61" s="103"/>
      <c r="O61" s="103"/>
      <c r="P61" s="103"/>
      <c r="Q61" s="103"/>
      <c r="R61" s="103"/>
      <c r="S61" s="103"/>
      <c r="T61" s="103"/>
      <c r="U61" s="103"/>
      <c r="V61" s="103"/>
      <c r="W61" s="103"/>
      <c r="X61" s="103"/>
      <c r="Y61" s="103"/>
      <c r="Z61" s="103"/>
    </row>
    <row r="62" spans="1:26" ht="18.75" hidden="1" customHeight="1">
      <c r="A62" s="236">
        <v>180</v>
      </c>
      <c r="B62" s="46"/>
      <c r="C62" s="47">
        <v>1501</v>
      </c>
      <c r="D62" s="87" t="s">
        <v>738</v>
      </c>
      <c r="E62" s="369"/>
      <c r="F62" s="370">
        <f>G62+H62+I62+J62</f>
        <v>0</v>
      </c>
      <c r="G62" s="295"/>
      <c r="H62" s="296"/>
      <c r="I62" s="296"/>
      <c r="J62" s="297"/>
      <c r="K62" s="1288" t="str">
        <f t="shared" si="1"/>
        <v/>
      </c>
      <c r="L62" s="233"/>
    </row>
    <row r="63" spans="1:26" ht="18.75" hidden="1" customHeight="1">
      <c r="A63" s="236">
        <v>185</v>
      </c>
      <c r="B63" s="46"/>
      <c r="C63" s="52">
        <v>1502</v>
      </c>
      <c r="D63" s="88" t="s">
        <v>739</v>
      </c>
      <c r="E63" s="375"/>
      <c r="F63" s="376">
        <f>G63+H63+I63+J63</f>
        <v>0</v>
      </c>
      <c r="G63" s="307"/>
      <c r="H63" s="308"/>
      <c r="I63" s="308"/>
      <c r="J63" s="309"/>
      <c r="K63" s="1288" t="str">
        <f t="shared" si="1"/>
        <v/>
      </c>
      <c r="L63" s="233"/>
      <c r="N63" s="105"/>
      <c r="O63" s="105"/>
      <c r="P63" s="105"/>
      <c r="Q63" s="105"/>
      <c r="R63" s="105"/>
      <c r="S63" s="105"/>
      <c r="T63" s="105"/>
      <c r="U63" s="105"/>
      <c r="V63" s="105"/>
      <c r="W63" s="105"/>
      <c r="X63" s="105"/>
      <c r="Y63" s="105"/>
      <c r="Z63" s="105"/>
    </row>
    <row r="64" spans="1:26" ht="18.75" hidden="1" customHeight="1">
      <c r="A64" s="236"/>
      <c r="B64" s="74">
        <v>1600</v>
      </c>
      <c r="C64" s="75" t="s">
        <v>740</v>
      </c>
      <c r="D64" s="76"/>
      <c r="E64" s="77"/>
      <c r="F64" s="78">
        <f>G64+H64+I64+J64</f>
        <v>0</v>
      </c>
      <c r="G64" s="1096"/>
      <c r="H64" s="1097"/>
      <c r="I64" s="1097"/>
      <c r="J64" s="1098"/>
      <c r="K64" s="1288" t="str">
        <f t="shared" si="1"/>
        <v/>
      </c>
      <c r="L64" s="233"/>
    </row>
    <row r="65" spans="1:26" s="105" customFormat="1" ht="18.75" hidden="1" customHeight="1">
      <c r="A65" s="237">
        <v>200</v>
      </c>
      <c r="B65" s="74">
        <v>1700</v>
      </c>
      <c r="C65" s="75" t="s">
        <v>741</v>
      </c>
      <c r="D65" s="76"/>
      <c r="E65" s="78">
        <f t="shared" ref="E65:J65" si="10">SUM(E66:E71)</f>
        <v>0</v>
      </c>
      <c r="F65" s="78">
        <f t="shared" si="10"/>
        <v>0</v>
      </c>
      <c r="G65" s="362">
        <f t="shared" si="10"/>
        <v>0</v>
      </c>
      <c r="H65" s="363">
        <f t="shared" si="10"/>
        <v>0</v>
      </c>
      <c r="I65" s="364">
        <f t="shared" si="10"/>
        <v>0</v>
      </c>
      <c r="J65" s="365">
        <f t="shared" si="10"/>
        <v>0</v>
      </c>
      <c r="K65" s="1288" t="str">
        <f t="shared" si="1"/>
        <v/>
      </c>
      <c r="L65" s="233"/>
      <c r="M65" s="1724"/>
      <c r="N65" s="103"/>
      <c r="O65" s="103"/>
      <c r="P65" s="103"/>
      <c r="Q65" s="103"/>
      <c r="R65" s="103"/>
      <c r="S65" s="103"/>
      <c r="T65" s="103"/>
      <c r="U65" s="103"/>
      <c r="V65" s="103"/>
      <c r="W65" s="103"/>
      <c r="X65" s="103"/>
      <c r="Y65" s="103"/>
      <c r="Z65" s="103"/>
    </row>
    <row r="66" spans="1:26" ht="18.75" hidden="1" customHeight="1">
      <c r="A66" s="236">
        <v>205</v>
      </c>
      <c r="B66" s="46"/>
      <c r="C66" s="47">
        <v>1701</v>
      </c>
      <c r="D66" s="48" t="s">
        <v>742</v>
      </c>
      <c r="E66" s="369"/>
      <c r="F66" s="370">
        <f t="shared" ref="F66:F73" si="11">G66+H66+I66+J66</f>
        <v>0</v>
      </c>
      <c r="G66" s="295"/>
      <c r="H66" s="296"/>
      <c r="I66" s="296"/>
      <c r="J66" s="297"/>
      <c r="K66" s="1288" t="str">
        <f t="shared" si="1"/>
        <v/>
      </c>
      <c r="L66" s="233"/>
    </row>
    <row r="67" spans="1:26" ht="18.75" hidden="1" customHeight="1">
      <c r="A67" s="236">
        <v>210</v>
      </c>
      <c r="B67" s="46"/>
      <c r="C67" s="49">
        <v>1702</v>
      </c>
      <c r="D67" s="50" t="s">
        <v>1996</v>
      </c>
      <c r="E67" s="371"/>
      <c r="F67" s="372">
        <f t="shared" si="11"/>
        <v>0</v>
      </c>
      <c r="G67" s="298"/>
      <c r="H67" s="299"/>
      <c r="I67" s="299"/>
      <c r="J67" s="300"/>
      <c r="K67" s="1288" t="str">
        <f t="shared" si="1"/>
        <v/>
      </c>
      <c r="L67" s="233"/>
      <c r="N67" s="105"/>
      <c r="O67" s="105"/>
      <c r="P67" s="105"/>
      <c r="Q67" s="105"/>
      <c r="R67" s="105"/>
      <c r="S67" s="105"/>
      <c r="T67" s="105"/>
      <c r="U67" s="105"/>
      <c r="V67" s="105"/>
      <c r="W67" s="105"/>
      <c r="X67" s="105"/>
      <c r="Y67" s="105"/>
      <c r="Z67" s="105"/>
    </row>
    <row r="68" spans="1:26" ht="18.75" hidden="1" customHeight="1">
      <c r="A68" s="236">
        <v>215</v>
      </c>
      <c r="B68" s="46"/>
      <c r="C68" s="49">
        <v>1703</v>
      </c>
      <c r="D68" s="50" t="s">
        <v>743</v>
      </c>
      <c r="E68" s="371"/>
      <c r="F68" s="372">
        <f t="shared" si="11"/>
        <v>0</v>
      </c>
      <c r="G68" s="298"/>
      <c r="H68" s="299"/>
      <c r="I68" s="299"/>
      <c r="J68" s="300"/>
      <c r="K68" s="1288" t="str">
        <f t="shared" si="1"/>
        <v/>
      </c>
      <c r="L68" s="233"/>
    </row>
    <row r="69" spans="1:26" ht="18.75" hidden="1" customHeight="1">
      <c r="A69" s="236">
        <v>225</v>
      </c>
      <c r="B69" s="46"/>
      <c r="C69" s="49">
        <v>1706</v>
      </c>
      <c r="D69" s="50" t="s">
        <v>2103</v>
      </c>
      <c r="E69" s="371"/>
      <c r="F69" s="372">
        <f t="shared" si="11"/>
        <v>0</v>
      </c>
      <c r="G69" s="298"/>
      <c r="H69" s="299"/>
      <c r="I69" s="299"/>
      <c r="J69" s="300"/>
      <c r="K69" s="1288" t="str">
        <f t="shared" si="1"/>
        <v/>
      </c>
      <c r="L69" s="233"/>
    </row>
    <row r="70" spans="1:26" ht="18.75" hidden="1" customHeight="1">
      <c r="A70" s="236">
        <v>226</v>
      </c>
      <c r="B70" s="46"/>
      <c r="C70" s="49">
        <v>1707</v>
      </c>
      <c r="D70" s="50" t="s">
        <v>744</v>
      </c>
      <c r="E70" s="371"/>
      <c r="F70" s="372">
        <f t="shared" si="11"/>
        <v>0</v>
      </c>
      <c r="G70" s="298"/>
      <c r="H70" s="299"/>
      <c r="I70" s="299"/>
      <c r="J70" s="300"/>
      <c r="K70" s="1288" t="str">
        <f t="shared" si="1"/>
        <v/>
      </c>
      <c r="L70" s="233"/>
    </row>
    <row r="71" spans="1:26" ht="18.75" hidden="1" customHeight="1">
      <c r="A71" s="236">
        <v>227</v>
      </c>
      <c r="B71" s="46"/>
      <c r="C71" s="52">
        <v>1709</v>
      </c>
      <c r="D71" s="79" t="s">
        <v>745</v>
      </c>
      <c r="E71" s="375">
        <v>0</v>
      </c>
      <c r="F71" s="376">
        <f t="shared" si="11"/>
        <v>0</v>
      </c>
      <c r="G71" s="307">
        <v>0</v>
      </c>
      <c r="H71" s="308">
        <v>0</v>
      </c>
      <c r="I71" s="308">
        <v>0</v>
      </c>
      <c r="J71" s="309">
        <v>0</v>
      </c>
      <c r="K71" s="1288" t="str">
        <f t="shared" si="1"/>
        <v/>
      </c>
      <c r="L71" s="233"/>
    </row>
    <row r="72" spans="1:26" s="105" customFormat="1" ht="18.75" hidden="1" customHeight="1">
      <c r="A72" s="237">
        <v>235</v>
      </c>
      <c r="B72" s="74">
        <v>1900</v>
      </c>
      <c r="C72" s="75" t="s">
        <v>746</v>
      </c>
      <c r="D72" s="76"/>
      <c r="E72" s="77"/>
      <c r="F72" s="78">
        <f t="shared" si="11"/>
        <v>0</v>
      </c>
      <c r="G72" s="1096"/>
      <c r="H72" s="1097"/>
      <c r="I72" s="1097"/>
      <c r="J72" s="1098"/>
      <c r="K72" s="1288" t="str">
        <f t="shared" si="1"/>
        <v/>
      </c>
      <c r="L72" s="233"/>
      <c r="M72" s="1724"/>
      <c r="N72" s="103"/>
      <c r="O72" s="103"/>
      <c r="P72" s="103"/>
      <c r="Q72" s="103"/>
      <c r="R72" s="103"/>
      <c r="S72" s="103"/>
      <c r="T72" s="103"/>
      <c r="U72" s="103"/>
      <c r="V72" s="103"/>
      <c r="W72" s="103"/>
      <c r="X72" s="103"/>
      <c r="Y72" s="103"/>
      <c r="Z72" s="103"/>
    </row>
    <row r="73" spans="1:26" s="105" customFormat="1" ht="18.75" hidden="1" customHeight="1">
      <c r="A73" s="237">
        <v>255</v>
      </c>
      <c r="B73" s="74">
        <v>2000</v>
      </c>
      <c r="C73" s="75" t="s">
        <v>747</v>
      </c>
      <c r="D73" s="76"/>
      <c r="E73" s="77"/>
      <c r="F73" s="78">
        <f t="shared" si="11"/>
        <v>0</v>
      </c>
      <c r="G73" s="1096"/>
      <c r="H73" s="1097"/>
      <c r="I73" s="1097"/>
      <c r="J73" s="1098"/>
      <c r="K73" s="1288" t="str">
        <f t="shared" si="1"/>
        <v/>
      </c>
      <c r="L73" s="233"/>
      <c r="M73" s="1724"/>
    </row>
    <row r="74" spans="1:26" s="105" customFormat="1" ht="18.75" customHeight="1">
      <c r="A74" s="237">
        <v>265</v>
      </c>
      <c r="B74" s="74">
        <v>2400</v>
      </c>
      <c r="C74" s="75" t="s">
        <v>748</v>
      </c>
      <c r="D74" s="76"/>
      <c r="E74" s="78">
        <f t="shared" ref="E74:J74" si="12">SUM(E75:E89)</f>
        <v>0</v>
      </c>
      <c r="F74" s="78">
        <f t="shared" si="12"/>
        <v>16973</v>
      </c>
      <c r="G74" s="362">
        <f t="shared" si="12"/>
        <v>7370</v>
      </c>
      <c r="H74" s="363">
        <f t="shared" si="12"/>
        <v>0</v>
      </c>
      <c r="I74" s="364">
        <f t="shared" si="12"/>
        <v>0</v>
      </c>
      <c r="J74" s="365">
        <f t="shared" si="12"/>
        <v>9603</v>
      </c>
      <c r="K74" s="1288">
        <f t="shared" si="1"/>
        <v>1</v>
      </c>
      <c r="L74" s="233"/>
      <c r="M74" s="1724"/>
    </row>
    <row r="75" spans="1:26" ht="18.75" hidden="1" customHeight="1">
      <c r="A75" s="236">
        <v>270</v>
      </c>
      <c r="B75" s="46"/>
      <c r="C75" s="47">
        <v>2401</v>
      </c>
      <c r="D75" s="87" t="s">
        <v>749</v>
      </c>
      <c r="E75" s="369"/>
      <c r="F75" s="370">
        <f t="shared" ref="F75:F89" si="13">G75+H75+I75+J75</f>
        <v>0</v>
      </c>
      <c r="G75" s="295"/>
      <c r="H75" s="296"/>
      <c r="I75" s="296"/>
      <c r="J75" s="297"/>
      <c r="K75" s="1288" t="str">
        <f t="shared" si="1"/>
        <v/>
      </c>
      <c r="L75" s="233"/>
    </row>
    <row r="76" spans="1:26" ht="18.75" hidden="1" customHeight="1">
      <c r="A76" s="236">
        <v>280</v>
      </c>
      <c r="B76" s="46"/>
      <c r="C76" s="49">
        <v>2403</v>
      </c>
      <c r="D76" s="84" t="s">
        <v>750</v>
      </c>
      <c r="E76" s="371"/>
      <c r="F76" s="372">
        <f t="shared" si="13"/>
        <v>0</v>
      </c>
      <c r="G76" s="298"/>
      <c r="H76" s="299"/>
      <c r="I76" s="299"/>
      <c r="J76" s="300"/>
      <c r="K76" s="1288" t="str">
        <f t="shared" si="1"/>
        <v/>
      </c>
      <c r="L76" s="233"/>
      <c r="N76" s="105"/>
      <c r="O76" s="105"/>
      <c r="P76" s="105"/>
      <c r="Q76" s="105"/>
      <c r="R76" s="105"/>
      <c r="S76" s="105"/>
      <c r="T76" s="105"/>
      <c r="U76" s="105"/>
      <c r="V76" s="105"/>
      <c r="W76" s="105"/>
      <c r="X76" s="105"/>
      <c r="Y76" s="105"/>
      <c r="Z76" s="105"/>
    </row>
    <row r="77" spans="1:26" ht="18.75" hidden="1" customHeight="1">
      <c r="A77" s="236">
        <v>285</v>
      </c>
      <c r="B77" s="46"/>
      <c r="C77" s="49">
        <v>2404</v>
      </c>
      <c r="D77" s="50" t="s">
        <v>751</v>
      </c>
      <c r="E77" s="371"/>
      <c r="F77" s="372">
        <f t="shared" si="13"/>
        <v>0</v>
      </c>
      <c r="G77" s="298"/>
      <c r="H77" s="299"/>
      <c r="I77" s="299"/>
      <c r="J77" s="300"/>
      <c r="K77" s="1288" t="str">
        <f t="shared" si="1"/>
        <v/>
      </c>
      <c r="L77" s="233"/>
    </row>
    <row r="78" spans="1:26" ht="18.75" customHeight="1">
      <c r="A78" s="236">
        <v>290</v>
      </c>
      <c r="B78" s="46"/>
      <c r="C78" s="49">
        <v>2405</v>
      </c>
      <c r="D78" s="84" t="s">
        <v>752</v>
      </c>
      <c r="E78" s="371">
        <v>0</v>
      </c>
      <c r="F78" s="372">
        <f t="shared" si="13"/>
        <v>2827</v>
      </c>
      <c r="G78" s="298">
        <v>2827</v>
      </c>
      <c r="H78" s="299">
        <v>0</v>
      </c>
      <c r="I78" s="299">
        <v>0</v>
      </c>
      <c r="J78" s="300">
        <v>0</v>
      </c>
      <c r="K78" s="1288">
        <f t="shared" si="1"/>
        <v>1</v>
      </c>
      <c r="L78" s="233"/>
    </row>
    <row r="79" spans="1:26" ht="18.75" hidden="1" customHeight="1">
      <c r="A79" s="236">
        <v>295</v>
      </c>
      <c r="B79" s="46"/>
      <c r="C79" s="49">
        <v>2406</v>
      </c>
      <c r="D79" s="84" t="s">
        <v>753</v>
      </c>
      <c r="E79" s="371"/>
      <c r="F79" s="372">
        <f t="shared" si="13"/>
        <v>0</v>
      </c>
      <c r="G79" s="298"/>
      <c r="H79" s="299"/>
      <c r="I79" s="299"/>
      <c r="J79" s="300"/>
      <c r="K79" s="1288" t="str">
        <f t="shared" si="1"/>
        <v/>
      </c>
      <c r="L79" s="233"/>
    </row>
    <row r="80" spans="1:26" ht="18.75" hidden="1" customHeight="1">
      <c r="A80" s="236">
        <v>300</v>
      </c>
      <c r="B80" s="46"/>
      <c r="C80" s="49">
        <v>2407</v>
      </c>
      <c r="D80" s="84" t="s">
        <v>754</v>
      </c>
      <c r="E80" s="371"/>
      <c r="F80" s="372">
        <f t="shared" si="13"/>
        <v>0</v>
      </c>
      <c r="G80" s="298"/>
      <c r="H80" s="299"/>
      <c r="I80" s="299"/>
      <c r="J80" s="300"/>
      <c r="K80" s="1288" t="str">
        <f t="shared" si="1"/>
        <v/>
      </c>
      <c r="L80" s="233"/>
    </row>
    <row r="81" spans="1:26" ht="18.75" hidden="1" customHeight="1">
      <c r="A81" s="236">
        <v>305</v>
      </c>
      <c r="B81" s="46"/>
      <c r="C81" s="49">
        <v>2408</v>
      </c>
      <c r="D81" s="84" t="s">
        <v>755</v>
      </c>
      <c r="E81" s="371">
        <v>0</v>
      </c>
      <c r="F81" s="372">
        <f t="shared" si="13"/>
        <v>0</v>
      </c>
      <c r="G81" s="298">
        <v>0</v>
      </c>
      <c r="H81" s="299">
        <v>0</v>
      </c>
      <c r="I81" s="299">
        <v>0</v>
      </c>
      <c r="J81" s="300">
        <v>0</v>
      </c>
      <c r="K81" s="1288" t="str">
        <f t="shared" si="1"/>
        <v/>
      </c>
      <c r="L81" s="233"/>
    </row>
    <row r="82" spans="1:26" ht="18.75" hidden="1" customHeight="1">
      <c r="A82" s="236">
        <v>310</v>
      </c>
      <c r="B82" s="46"/>
      <c r="C82" s="49">
        <v>2409</v>
      </c>
      <c r="D82" s="84" t="s">
        <v>756</v>
      </c>
      <c r="E82" s="371">
        <v>0</v>
      </c>
      <c r="F82" s="372">
        <f t="shared" si="13"/>
        <v>0</v>
      </c>
      <c r="G82" s="298">
        <v>0</v>
      </c>
      <c r="H82" s="299">
        <v>0</v>
      </c>
      <c r="I82" s="299">
        <v>0</v>
      </c>
      <c r="J82" s="300">
        <v>0</v>
      </c>
      <c r="K82" s="1288" t="str">
        <f t="shared" si="1"/>
        <v/>
      </c>
      <c r="L82" s="233"/>
    </row>
    <row r="83" spans="1:26" ht="18.75" customHeight="1">
      <c r="A83" s="236">
        <v>315</v>
      </c>
      <c r="B83" s="46"/>
      <c r="C83" s="49">
        <v>2410</v>
      </c>
      <c r="D83" s="84" t="s">
        <v>757</v>
      </c>
      <c r="E83" s="371">
        <v>0</v>
      </c>
      <c r="F83" s="372">
        <f t="shared" si="13"/>
        <v>14146</v>
      </c>
      <c r="G83" s="298">
        <v>4543</v>
      </c>
      <c r="H83" s="299">
        <v>0</v>
      </c>
      <c r="I83" s="299">
        <v>0</v>
      </c>
      <c r="J83" s="300">
        <v>9603</v>
      </c>
      <c r="K83" s="1288">
        <f t="shared" si="1"/>
        <v>1</v>
      </c>
      <c r="L83" s="233"/>
    </row>
    <row r="84" spans="1:26" ht="18.75" hidden="1" customHeight="1">
      <c r="A84" s="236">
        <v>325</v>
      </c>
      <c r="B84" s="46"/>
      <c r="C84" s="49">
        <v>2412</v>
      </c>
      <c r="D84" s="50" t="s">
        <v>758</v>
      </c>
      <c r="E84" s="371"/>
      <c r="F84" s="372">
        <f t="shared" si="13"/>
        <v>0</v>
      </c>
      <c r="G84" s="298"/>
      <c r="H84" s="299"/>
      <c r="I84" s="299"/>
      <c r="J84" s="300"/>
      <c r="K84" s="1288" t="str">
        <f t="shared" si="1"/>
        <v/>
      </c>
      <c r="L84" s="233"/>
    </row>
    <row r="85" spans="1:26" ht="18.75" hidden="1" customHeight="1">
      <c r="A85" s="236">
        <v>330</v>
      </c>
      <c r="B85" s="46"/>
      <c r="C85" s="49">
        <v>2413</v>
      </c>
      <c r="D85" s="84" t="s">
        <v>759</v>
      </c>
      <c r="E85" s="371"/>
      <c r="F85" s="372">
        <f t="shared" si="13"/>
        <v>0</v>
      </c>
      <c r="G85" s="298"/>
      <c r="H85" s="299"/>
      <c r="I85" s="299"/>
      <c r="J85" s="300"/>
      <c r="K85" s="1288" t="str">
        <f t="shared" si="1"/>
        <v/>
      </c>
      <c r="L85" s="233"/>
    </row>
    <row r="86" spans="1:26" ht="24.75" hidden="1" customHeight="1">
      <c r="A86" s="238">
        <v>335</v>
      </c>
      <c r="B86" s="46"/>
      <c r="C86" s="49">
        <v>2415</v>
      </c>
      <c r="D86" s="50" t="s">
        <v>760</v>
      </c>
      <c r="E86" s="371"/>
      <c r="F86" s="372">
        <f t="shared" si="13"/>
        <v>0</v>
      </c>
      <c r="G86" s="298"/>
      <c r="H86" s="299"/>
      <c r="I86" s="299"/>
      <c r="J86" s="300"/>
      <c r="K86" s="1288" t="str">
        <f t="shared" si="1"/>
        <v/>
      </c>
      <c r="L86" s="233"/>
    </row>
    <row r="87" spans="1:26" ht="18.75" hidden="1" customHeight="1">
      <c r="A87" s="239">
        <v>340</v>
      </c>
      <c r="B87" s="56"/>
      <c r="C87" s="49">
        <v>2417</v>
      </c>
      <c r="D87" s="89" t="s">
        <v>2047</v>
      </c>
      <c r="E87" s="371"/>
      <c r="F87" s="372">
        <f>G87+H87+I87+J87</f>
        <v>0</v>
      </c>
      <c r="G87" s="298"/>
      <c r="H87" s="299"/>
      <c r="I87" s="299"/>
      <c r="J87" s="300"/>
      <c r="K87" s="1288" t="str">
        <f t="shared" si="1"/>
        <v/>
      </c>
      <c r="L87" s="233"/>
    </row>
    <row r="88" spans="1:26" ht="18.75" hidden="1" customHeight="1">
      <c r="A88" s="239">
        <v>340</v>
      </c>
      <c r="B88" s="56"/>
      <c r="C88" s="49">
        <v>2418</v>
      </c>
      <c r="D88" s="89" t="s">
        <v>761</v>
      </c>
      <c r="E88" s="371"/>
      <c r="F88" s="372">
        <f t="shared" si="13"/>
        <v>0</v>
      </c>
      <c r="G88" s="298"/>
      <c r="H88" s="299"/>
      <c r="I88" s="299"/>
      <c r="J88" s="300"/>
      <c r="K88" s="1288" t="str">
        <f t="shared" si="1"/>
        <v/>
      </c>
      <c r="L88" s="233"/>
    </row>
    <row r="89" spans="1:26" ht="18.75" hidden="1" customHeight="1">
      <c r="A89" s="239">
        <v>345</v>
      </c>
      <c r="B89" s="57"/>
      <c r="C89" s="52">
        <v>2419</v>
      </c>
      <c r="D89" s="86" t="s">
        <v>762</v>
      </c>
      <c r="E89" s="375"/>
      <c r="F89" s="376">
        <f t="shared" si="13"/>
        <v>0</v>
      </c>
      <c r="G89" s="307"/>
      <c r="H89" s="308"/>
      <c r="I89" s="308"/>
      <c r="J89" s="309"/>
      <c r="K89" s="1288" t="str">
        <f t="shared" ref="K89:K152" si="14">(IF($E89&lt;&gt;0,$K$2,IF($F89&lt;&gt;0,$K$2,IF($G89&lt;&gt;0,$K$2,IF($H89&lt;&gt;0,$K$2,IF($I89&lt;&gt;0,$K$2,IF($J89&lt;&gt;0,$K$2,"")))))))</f>
        <v/>
      </c>
      <c r="L89" s="233"/>
    </row>
    <row r="90" spans="1:26" s="105" customFormat="1" ht="18.75" hidden="1" customHeight="1">
      <c r="A90" s="240">
        <v>350</v>
      </c>
      <c r="B90" s="74">
        <v>2500</v>
      </c>
      <c r="C90" s="75" t="s">
        <v>763</v>
      </c>
      <c r="D90" s="76"/>
      <c r="E90" s="78">
        <f t="shared" ref="E90:J90" si="15">SUM(E91:E92)</f>
        <v>0</v>
      </c>
      <c r="F90" s="78">
        <f t="shared" si="15"/>
        <v>0</v>
      </c>
      <c r="G90" s="362">
        <f t="shared" si="15"/>
        <v>0</v>
      </c>
      <c r="H90" s="363">
        <f t="shared" si="15"/>
        <v>0</v>
      </c>
      <c r="I90" s="364">
        <f t="shared" si="15"/>
        <v>0</v>
      </c>
      <c r="J90" s="365">
        <f t="shared" si="15"/>
        <v>0</v>
      </c>
      <c r="K90" s="1288" t="str">
        <f t="shared" si="14"/>
        <v/>
      </c>
      <c r="L90" s="233"/>
      <c r="M90" s="1724"/>
      <c r="N90" s="103"/>
      <c r="O90" s="103"/>
      <c r="P90" s="103"/>
      <c r="Q90" s="103"/>
      <c r="R90" s="103"/>
      <c r="S90" s="103"/>
      <c r="T90" s="103"/>
      <c r="U90" s="103"/>
      <c r="V90" s="103"/>
      <c r="W90" s="103"/>
      <c r="X90" s="103"/>
      <c r="Y90" s="103"/>
      <c r="Z90" s="103"/>
    </row>
    <row r="91" spans="1:26" ht="18.75" hidden="1" customHeight="1">
      <c r="A91" s="239">
        <v>355</v>
      </c>
      <c r="B91" s="56"/>
      <c r="C91" s="47">
        <v>2501</v>
      </c>
      <c r="D91" s="90" t="s">
        <v>764</v>
      </c>
      <c r="E91" s="369"/>
      <c r="F91" s="370">
        <f>G91+H91+I91+J91</f>
        <v>0</v>
      </c>
      <c r="G91" s="295"/>
      <c r="H91" s="296"/>
      <c r="I91" s="296"/>
      <c r="J91" s="297"/>
      <c r="K91" s="1288" t="str">
        <f t="shared" si="14"/>
        <v/>
      </c>
      <c r="L91" s="233"/>
    </row>
    <row r="92" spans="1:26" ht="18.75" hidden="1" customHeight="1">
      <c r="A92" s="239">
        <v>356</v>
      </c>
      <c r="B92" s="57"/>
      <c r="C92" s="52">
        <v>2502</v>
      </c>
      <c r="D92" s="91" t="s">
        <v>375</v>
      </c>
      <c r="E92" s="375"/>
      <c r="F92" s="376">
        <f>G92+H92+I92+J92</f>
        <v>0</v>
      </c>
      <c r="G92" s="307"/>
      <c r="H92" s="308"/>
      <c r="I92" s="308"/>
      <c r="J92" s="309"/>
      <c r="K92" s="1288" t="str">
        <f t="shared" si="14"/>
        <v/>
      </c>
      <c r="L92" s="233"/>
      <c r="N92" s="105"/>
      <c r="O92" s="105"/>
      <c r="P92" s="105"/>
      <c r="Q92" s="105"/>
      <c r="R92" s="105"/>
      <c r="S92" s="105"/>
      <c r="T92" s="105"/>
      <c r="U92" s="105"/>
      <c r="V92" s="105"/>
      <c r="W92" s="105"/>
      <c r="X92" s="105"/>
      <c r="Y92" s="105"/>
      <c r="Z92" s="105"/>
    </row>
    <row r="93" spans="1:26" s="105" customFormat="1" ht="18.75" hidden="1" customHeight="1">
      <c r="A93" s="241">
        <v>360</v>
      </c>
      <c r="B93" s="74">
        <v>2600</v>
      </c>
      <c r="C93" s="75" t="s">
        <v>376</v>
      </c>
      <c r="D93" s="76"/>
      <c r="E93" s="77"/>
      <c r="F93" s="78">
        <f>G93+H93+I93+J93</f>
        <v>0</v>
      </c>
      <c r="G93" s="1096"/>
      <c r="H93" s="1097"/>
      <c r="I93" s="1097"/>
      <c r="J93" s="1098"/>
      <c r="K93" s="1288" t="str">
        <f t="shared" si="14"/>
        <v/>
      </c>
      <c r="L93" s="233"/>
      <c r="M93" s="1724"/>
      <c r="N93" s="103"/>
      <c r="O93" s="103"/>
      <c r="P93" s="103"/>
      <c r="Q93" s="103"/>
      <c r="R93" s="103"/>
      <c r="S93" s="103"/>
      <c r="T93" s="103"/>
      <c r="U93" s="103"/>
      <c r="V93" s="103"/>
      <c r="W93" s="103"/>
      <c r="X93" s="103"/>
      <c r="Y93" s="103"/>
      <c r="Z93" s="103"/>
    </row>
    <row r="94" spans="1:26" s="105" customFormat="1" ht="18.75" hidden="1" customHeight="1">
      <c r="A94" s="241">
        <v>370</v>
      </c>
      <c r="B94" s="74">
        <v>2700</v>
      </c>
      <c r="C94" s="75" t="s">
        <v>377</v>
      </c>
      <c r="D94" s="76"/>
      <c r="E94" s="78">
        <f t="shared" ref="E94:J94" si="16">SUM(E95:E105)</f>
        <v>0</v>
      </c>
      <c r="F94" s="78">
        <f t="shared" si="16"/>
        <v>0</v>
      </c>
      <c r="G94" s="362">
        <f t="shared" si="16"/>
        <v>0</v>
      </c>
      <c r="H94" s="363">
        <f t="shared" si="16"/>
        <v>0</v>
      </c>
      <c r="I94" s="364">
        <f t="shared" si="16"/>
        <v>0</v>
      </c>
      <c r="J94" s="365">
        <f t="shared" si="16"/>
        <v>0</v>
      </c>
      <c r="K94" s="1288" t="str">
        <f t="shared" si="14"/>
        <v/>
      </c>
      <c r="L94" s="233"/>
      <c r="M94" s="1724"/>
      <c r="N94" s="103"/>
      <c r="O94" s="103"/>
      <c r="P94" s="103"/>
      <c r="Q94" s="103"/>
      <c r="R94" s="103"/>
      <c r="S94" s="103"/>
      <c r="T94" s="103"/>
      <c r="U94" s="103"/>
      <c r="V94" s="103"/>
      <c r="W94" s="103"/>
      <c r="X94" s="103"/>
      <c r="Y94" s="103"/>
      <c r="Z94" s="103"/>
    </row>
    <row r="95" spans="1:26" ht="18.75" hidden="1" customHeight="1">
      <c r="A95" s="242">
        <v>380</v>
      </c>
      <c r="B95" s="46"/>
      <c r="C95" s="49" t="s">
        <v>378</v>
      </c>
      <c r="D95" s="50" t="s">
        <v>2121</v>
      </c>
      <c r="E95" s="371"/>
      <c r="F95" s="372">
        <f t="shared" ref="F95:F105" si="17">G95+H95+I95+J95</f>
        <v>0</v>
      </c>
      <c r="G95" s="298"/>
      <c r="H95" s="299"/>
      <c r="I95" s="299"/>
      <c r="J95" s="300"/>
      <c r="K95" s="1288" t="str">
        <f t="shared" si="14"/>
        <v/>
      </c>
      <c r="L95" s="233"/>
      <c r="N95" s="105"/>
      <c r="O95" s="105"/>
      <c r="P95" s="105"/>
      <c r="Q95" s="105"/>
      <c r="R95" s="105"/>
      <c r="S95" s="105"/>
      <c r="T95" s="105"/>
      <c r="U95" s="105"/>
      <c r="V95" s="105"/>
      <c r="W95" s="105"/>
      <c r="X95" s="105"/>
      <c r="Y95" s="105"/>
      <c r="Z95" s="105"/>
    </row>
    <row r="96" spans="1:26" ht="18.75" hidden="1" customHeight="1">
      <c r="A96" s="242">
        <v>385</v>
      </c>
      <c r="B96" s="46"/>
      <c r="C96" s="49" t="s">
        <v>379</v>
      </c>
      <c r="D96" s="50" t="s">
        <v>380</v>
      </c>
      <c r="E96" s="371"/>
      <c r="F96" s="372">
        <f t="shared" si="17"/>
        <v>0</v>
      </c>
      <c r="G96" s="298"/>
      <c r="H96" s="299"/>
      <c r="I96" s="299"/>
      <c r="J96" s="300"/>
      <c r="K96" s="1288" t="str">
        <f t="shared" si="14"/>
        <v/>
      </c>
      <c r="L96" s="233"/>
    </row>
    <row r="97" spans="1:26" ht="18.75" hidden="1" customHeight="1">
      <c r="A97" s="242">
        <v>390</v>
      </c>
      <c r="B97" s="58"/>
      <c r="C97" s="49">
        <v>2704</v>
      </c>
      <c r="D97" s="50" t="s">
        <v>381</v>
      </c>
      <c r="E97" s="371"/>
      <c r="F97" s="372">
        <f t="shared" si="17"/>
        <v>0</v>
      </c>
      <c r="G97" s="298"/>
      <c r="H97" s="299"/>
      <c r="I97" s="299"/>
      <c r="J97" s="300"/>
      <c r="K97" s="1288" t="str">
        <f t="shared" si="14"/>
        <v/>
      </c>
      <c r="L97" s="233"/>
    </row>
    <row r="98" spans="1:26" ht="18.75" hidden="1" customHeight="1">
      <c r="A98" s="242">
        <v>395</v>
      </c>
      <c r="B98" s="46"/>
      <c r="C98" s="49" t="s">
        <v>382</v>
      </c>
      <c r="D98" s="50" t="s">
        <v>383</v>
      </c>
      <c r="E98" s="371"/>
      <c r="F98" s="372">
        <f t="shared" si="17"/>
        <v>0</v>
      </c>
      <c r="G98" s="298"/>
      <c r="H98" s="299"/>
      <c r="I98" s="299"/>
      <c r="J98" s="300"/>
      <c r="K98" s="1288" t="str">
        <f t="shared" si="14"/>
        <v/>
      </c>
      <c r="L98" s="233"/>
    </row>
    <row r="99" spans="1:26" ht="18.75" hidden="1" customHeight="1">
      <c r="A99" s="242">
        <v>405</v>
      </c>
      <c r="B99" s="46"/>
      <c r="C99" s="49" t="s">
        <v>384</v>
      </c>
      <c r="D99" s="50" t="s">
        <v>385</v>
      </c>
      <c r="E99" s="371"/>
      <c r="F99" s="372">
        <f t="shared" si="17"/>
        <v>0</v>
      </c>
      <c r="G99" s="298"/>
      <c r="H99" s="299"/>
      <c r="I99" s="299"/>
      <c r="J99" s="300"/>
      <c r="K99" s="1288" t="str">
        <f t="shared" si="14"/>
        <v/>
      </c>
      <c r="L99" s="233"/>
    </row>
    <row r="100" spans="1:26" ht="18.75" hidden="1" customHeight="1">
      <c r="A100" s="242">
        <v>410</v>
      </c>
      <c r="B100" s="53"/>
      <c r="C100" s="49" t="s">
        <v>386</v>
      </c>
      <c r="D100" s="50" t="s">
        <v>768</v>
      </c>
      <c r="E100" s="371"/>
      <c r="F100" s="372">
        <f t="shared" si="17"/>
        <v>0</v>
      </c>
      <c r="G100" s="298"/>
      <c r="H100" s="299"/>
      <c r="I100" s="299"/>
      <c r="J100" s="300"/>
      <c r="K100" s="1288" t="str">
        <f t="shared" si="14"/>
        <v/>
      </c>
      <c r="L100" s="233"/>
    </row>
    <row r="101" spans="1:26" ht="18.75" hidden="1" customHeight="1">
      <c r="A101" s="242">
        <v>420</v>
      </c>
      <c r="B101" s="46"/>
      <c r="C101" s="49" t="s">
        <v>769</v>
      </c>
      <c r="D101" s="50" t="s">
        <v>770</v>
      </c>
      <c r="E101" s="371"/>
      <c r="F101" s="372">
        <f t="shared" si="17"/>
        <v>0</v>
      </c>
      <c r="G101" s="298"/>
      <c r="H101" s="299"/>
      <c r="I101" s="299"/>
      <c r="J101" s="300"/>
      <c r="K101" s="1288" t="str">
        <f t="shared" si="14"/>
        <v/>
      </c>
      <c r="L101" s="233"/>
    </row>
    <row r="102" spans="1:26" ht="18.75" hidden="1" customHeight="1">
      <c r="A102" s="242">
        <v>425</v>
      </c>
      <c r="B102" s="46"/>
      <c r="C102" s="49" t="s">
        <v>771</v>
      </c>
      <c r="D102" s="50" t="s">
        <v>772</v>
      </c>
      <c r="E102" s="371"/>
      <c r="F102" s="372">
        <f t="shared" si="17"/>
        <v>0</v>
      </c>
      <c r="G102" s="298"/>
      <c r="H102" s="299"/>
      <c r="I102" s="299"/>
      <c r="J102" s="300"/>
      <c r="K102" s="1288" t="str">
        <f t="shared" si="14"/>
        <v/>
      </c>
      <c r="L102" s="233"/>
    </row>
    <row r="103" spans="1:26" ht="18.75" hidden="1" customHeight="1">
      <c r="A103" s="242">
        <v>430</v>
      </c>
      <c r="B103" s="46"/>
      <c r="C103" s="49" t="s">
        <v>773</v>
      </c>
      <c r="D103" s="50" t="s">
        <v>774</v>
      </c>
      <c r="E103" s="371"/>
      <c r="F103" s="372">
        <f t="shared" si="17"/>
        <v>0</v>
      </c>
      <c r="G103" s="298"/>
      <c r="H103" s="299"/>
      <c r="I103" s="299"/>
      <c r="J103" s="300"/>
      <c r="K103" s="1288" t="str">
        <f t="shared" si="14"/>
        <v/>
      </c>
      <c r="L103" s="233"/>
    </row>
    <row r="104" spans="1:26" ht="18.75" hidden="1" customHeight="1">
      <c r="A104" s="242">
        <v>436</v>
      </c>
      <c r="B104" s="46"/>
      <c r="C104" s="49" t="s">
        <v>775</v>
      </c>
      <c r="D104" s="92" t="s">
        <v>776</v>
      </c>
      <c r="E104" s="371"/>
      <c r="F104" s="372">
        <f t="shared" si="17"/>
        <v>0</v>
      </c>
      <c r="G104" s="298"/>
      <c r="H104" s="299"/>
      <c r="I104" s="299"/>
      <c r="J104" s="300"/>
      <c r="K104" s="1288" t="str">
        <f t="shared" si="14"/>
        <v/>
      </c>
      <c r="L104" s="233"/>
    </row>
    <row r="105" spans="1:26" ht="18.75" hidden="1" customHeight="1">
      <c r="A105" s="242">
        <v>440</v>
      </c>
      <c r="B105" s="46"/>
      <c r="C105" s="52" t="s">
        <v>777</v>
      </c>
      <c r="D105" s="93" t="s">
        <v>778</v>
      </c>
      <c r="E105" s="375"/>
      <c r="F105" s="376">
        <f t="shared" si="17"/>
        <v>0</v>
      </c>
      <c r="G105" s="307"/>
      <c r="H105" s="308"/>
      <c r="I105" s="308"/>
      <c r="J105" s="309"/>
      <c r="K105" s="1288" t="str">
        <f t="shared" si="14"/>
        <v/>
      </c>
      <c r="L105" s="233"/>
    </row>
    <row r="106" spans="1:26" s="105" customFormat="1" ht="18.75" customHeight="1">
      <c r="A106" s="241">
        <v>445</v>
      </c>
      <c r="B106" s="74">
        <v>2800</v>
      </c>
      <c r="C106" s="75" t="s">
        <v>779</v>
      </c>
      <c r="D106" s="76"/>
      <c r="E106" s="78">
        <f>+E107+E108+E109</f>
        <v>0</v>
      </c>
      <c r="F106" s="78">
        <f>+F107+F108+F109</f>
        <v>132587</v>
      </c>
      <c r="G106" s="362">
        <f>+G107+G108+G109</f>
        <v>59302</v>
      </c>
      <c r="H106" s="363">
        <f>SUM(H107:H109)</f>
        <v>0</v>
      </c>
      <c r="I106" s="364">
        <f>+I107+I108+I109</f>
        <v>0</v>
      </c>
      <c r="J106" s="365">
        <f>SUM(J107:J109)</f>
        <v>73285</v>
      </c>
      <c r="K106" s="1288">
        <f t="shared" si="14"/>
        <v>1</v>
      </c>
      <c r="L106" s="233"/>
      <c r="M106" s="1724"/>
      <c r="N106" s="103"/>
      <c r="O106" s="103"/>
      <c r="P106" s="103"/>
      <c r="Q106" s="103"/>
      <c r="R106" s="103"/>
      <c r="S106" s="103"/>
      <c r="T106" s="103"/>
      <c r="U106" s="103"/>
      <c r="V106" s="103"/>
      <c r="W106" s="103"/>
      <c r="X106" s="103"/>
      <c r="Y106" s="103"/>
      <c r="Z106" s="103"/>
    </row>
    <row r="107" spans="1:26" ht="32.25" hidden="1" customHeight="1">
      <c r="A107" s="242">
        <v>450</v>
      </c>
      <c r="B107" s="46"/>
      <c r="C107" s="47">
        <v>2801</v>
      </c>
      <c r="D107" s="87" t="s">
        <v>780</v>
      </c>
      <c r="E107" s="369"/>
      <c r="F107" s="370">
        <f>G107+H107+I107+J107</f>
        <v>0</v>
      </c>
      <c r="G107" s="295"/>
      <c r="H107" s="296"/>
      <c r="I107" s="296"/>
      <c r="J107" s="297"/>
      <c r="K107" s="1288" t="str">
        <f t="shared" si="14"/>
        <v/>
      </c>
      <c r="L107" s="233"/>
    </row>
    <row r="108" spans="1:26" ht="18.75" customHeight="1">
      <c r="A108" s="242">
        <v>455</v>
      </c>
      <c r="B108" s="46"/>
      <c r="C108" s="49">
        <v>2802</v>
      </c>
      <c r="D108" s="89" t="s">
        <v>781</v>
      </c>
      <c r="E108" s="371"/>
      <c r="F108" s="372">
        <f>G108+H108+I108+J108</f>
        <v>132587</v>
      </c>
      <c r="G108" s="298">
        <v>59302</v>
      </c>
      <c r="H108" s="299">
        <v>0</v>
      </c>
      <c r="I108" s="299">
        <v>0</v>
      </c>
      <c r="J108" s="300">
        <v>73285</v>
      </c>
      <c r="K108" s="1288">
        <f t="shared" si="14"/>
        <v>1</v>
      </c>
      <c r="L108" s="233"/>
      <c r="N108" s="105"/>
      <c r="O108" s="105"/>
      <c r="P108" s="105"/>
      <c r="Q108" s="105"/>
      <c r="R108" s="105"/>
      <c r="S108" s="105"/>
      <c r="T108" s="105"/>
      <c r="U108" s="105"/>
      <c r="V108" s="105"/>
      <c r="W108" s="105"/>
      <c r="X108" s="105"/>
      <c r="Y108" s="105"/>
      <c r="Z108" s="105"/>
    </row>
    <row r="109" spans="1:26" ht="18.75" hidden="1" customHeight="1">
      <c r="A109" s="242">
        <v>455</v>
      </c>
      <c r="B109" s="46"/>
      <c r="C109" s="52">
        <v>2809</v>
      </c>
      <c r="D109" s="94" t="s">
        <v>548</v>
      </c>
      <c r="E109" s="375"/>
      <c r="F109" s="376">
        <f>G109+H109+I109+J109</f>
        <v>0</v>
      </c>
      <c r="G109" s="307"/>
      <c r="H109" s="308"/>
      <c r="I109" s="308"/>
      <c r="J109" s="309"/>
      <c r="K109" s="1288" t="str">
        <f t="shared" si="14"/>
        <v/>
      </c>
      <c r="L109" s="233"/>
      <c r="N109" s="105"/>
      <c r="O109" s="105"/>
      <c r="P109" s="105"/>
      <c r="Q109" s="105"/>
      <c r="R109" s="105"/>
      <c r="S109" s="105"/>
      <c r="T109" s="105"/>
      <c r="U109" s="105"/>
      <c r="V109" s="105"/>
      <c r="W109" s="105"/>
      <c r="X109" s="105"/>
      <c r="Y109" s="105"/>
      <c r="Z109" s="105"/>
    </row>
    <row r="110" spans="1:26" s="105" customFormat="1" ht="18.75" customHeight="1">
      <c r="A110" s="241">
        <v>470</v>
      </c>
      <c r="B110" s="74">
        <v>3600</v>
      </c>
      <c r="C110" s="75" t="s">
        <v>1193</v>
      </c>
      <c r="D110" s="76"/>
      <c r="E110" s="78">
        <f t="shared" ref="E110:J110" si="18">SUM(E111:E118)</f>
        <v>0</v>
      </c>
      <c r="F110" s="78">
        <f t="shared" si="18"/>
        <v>122666</v>
      </c>
      <c r="G110" s="362">
        <f t="shared" si="18"/>
        <v>241787</v>
      </c>
      <c r="H110" s="363">
        <f t="shared" si="18"/>
        <v>0</v>
      </c>
      <c r="I110" s="364">
        <f t="shared" si="18"/>
        <v>0</v>
      </c>
      <c r="J110" s="365">
        <f t="shared" si="18"/>
        <v>-119121</v>
      </c>
      <c r="K110" s="1288">
        <f t="shared" si="14"/>
        <v>1</v>
      </c>
      <c r="L110" s="233"/>
      <c r="M110" s="1724"/>
      <c r="N110" s="103"/>
      <c r="O110" s="103"/>
      <c r="P110" s="103"/>
      <c r="Q110" s="103"/>
      <c r="R110" s="103"/>
      <c r="S110" s="103"/>
      <c r="T110" s="103"/>
      <c r="U110" s="103"/>
      <c r="V110" s="103"/>
      <c r="W110" s="103"/>
      <c r="X110" s="103"/>
      <c r="Y110" s="103"/>
      <c r="Z110" s="103"/>
    </row>
    <row r="111" spans="1:26" ht="18.75" hidden="1" customHeight="1">
      <c r="A111" s="242">
        <v>475</v>
      </c>
      <c r="B111" s="46"/>
      <c r="C111" s="47">
        <v>3601</v>
      </c>
      <c r="D111" s="87" t="s">
        <v>782</v>
      </c>
      <c r="E111" s="369">
        <v>0</v>
      </c>
      <c r="F111" s="370">
        <f t="shared" ref="F111:F118" si="19">G111+H111+I111+J111</f>
        <v>0</v>
      </c>
      <c r="G111" s="295">
        <v>0</v>
      </c>
      <c r="H111" s="296">
        <v>0</v>
      </c>
      <c r="I111" s="296">
        <v>0</v>
      </c>
      <c r="J111" s="297">
        <v>0</v>
      </c>
      <c r="K111" s="1288" t="str">
        <f t="shared" si="14"/>
        <v/>
      </c>
      <c r="L111" s="233"/>
    </row>
    <row r="112" spans="1:26" ht="18.75" hidden="1" customHeight="1">
      <c r="A112" s="242">
        <v>480</v>
      </c>
      <c r="B112" s="46"/>
      <c r="C112" s="49">
        <v>3605</v>
      </c>
      <c r="D112" s="50" t="s">
        <v>1598</v>
      </c>
      <c r="E112" s="371"/>
      <c r="F112" s="372">
        <f>G112+H112+I112+J112</f>
        <v>0</v>
      </c>
      <c r="G112" s="298"/>
      <c r="H112" s="299"/>
      <c r="I112" s="299"/>
      <c r="J112" s="300"/>
      <c r="K112" s="1288" t="str">
        <f t="shared" si="14"/>
        <v/>
      </c>
      <c r="L112" s="233"/>
      <c r="N112" s="105"/>
      <c r="O112" s="105"/>
      <c r="P112" s="105"/>
      <c r="Q112" s="105"/>
      <c r="R112" s="105"/>
      <c r="S112" s="105"/>
      <c r="T112" s="105"/>
      <c r="U112" s="105"/>
      <c r="V112" s="105"/>
      <c r="W112" s="105"/>
      <c r="X112" s="105"/>
      <c r="Y112" s="105"/>
      <c r="Z112" s="105"/>
    </row>
    <row r="113" spans="1:26" ht="18.75" hidden="1" customHeight="1">
      <c r="A113" s="242">
        <v>480</v>
      </c>
      <c r="B113" s="46"/>
      <c r="C113" s="49">
        <v>3608</v>
      </c>
      <c r="D113" s="50" t="s">
        <v>2046</v>
      </c>
      <c r="E113" s="371"/>
      <c r="F113" s="372">
        <f>G113+H113+I113+J113</f>
        <v>0</v>
      </c>
      <c r="G113" s="298"/>
      <c r="H113" s="299"/>
      <c r="I113" s="299"/>
      <c r="J113" s="300"/>
      <c r="K113" s="1288" t="str">
        <f t="shared" si="14"/>
        <v/>
      </c>
      <c r="L113" s="233"/>
      <c r="N113" s="105"/>
      <c r="O113" s="105"/>
      <c r="P113" s="105"/>
      <c r="Q113" s="105"/>
      <c r="R113" s="105"/>
      <c r="S113" s="105"/>
      <c r="T113" s="105"/>
      <c r="U113" s="105"/>
      <c r="V113" s="105"/>
      <c r="W113" s="105"/>
      <c r="X113" s="105"/>
      <c r="Y113" s="105"/>
      <c r="Z113" s="105"/>
    </row>
    <row r="114" spans="1:26" ht="18.75" hidden="1" customHeight="1">
      <c r="A114" s="242">
        <v>480</v>
      </c>
      <c r="B114" s="46"/>
      <c r="C114" s="49">
        <v>3610</v>
      </c>
      <c r="D114" s="50" t="s">
        <v>1185</v>
      </c>
      <c r="E114" s="371"/>
      <c r="F114" s="372">
        <f t="shared" si="19"/>
        <v>0</v>
      </c>
      <c r="G114" s="298"/>
      <c r="H114" s="299"/>
      <c r="I114" s="299"/>
      <c r="J114" s="300"/>
      <c r="K114" s="1288" t="str">
        <f t="shared" si="14"/>
        <v/>
      </c>
      <c r="L114" s="233"/>
      <c r="N114" s="105"/>
      <c r="O114" s="105"/>
      <c r="P114" s="105"/>
      <c r="Q114" s="105"/>
      <c r="R114" s="105"/>
      <c r="S114" s="105"/>
      <c r="T114" s="105"/>
      <c r="U114" s="105"/>
      <c r="V114" s="105"/>
      <c r="W114" s="105"/>
      <c r="X114" s="105"/>
      <c r="Y114" s="105"/>
      <c r="Z114" s="105"/>
    </row>
    <row r="115" spans="1:26" ht="18.75" customHeight="1">
      <c r="A115" s="242">
        <v>480</v>
      </c>
      <c r="B115" s="46"/>
      <c r="C115" s="49">
        <v>3611</v>
      </c>
      <c r="D115" s="50" t="s">
        <v>783</v>
      </c>
      <c r="E115" s="371">
        <v>0</v>
      </c>
      <c r="F115" s="372">
        <f t="shared" si="19"/>
        <v>1330</v>
      </c>
      <c r="G115" s="298">
        <v>1330</v>
      </c>
      <c r="H115" s="299">
        <v>0</v>
      </c>
      <c r="I115" s="299">
        <v>0</v>
      </c>
      <c r="J115" s="300">
        <v>0</v>
      </c>
      <c r="K115" s="1288">
        <f t="shared" si="14"/>
        <v>1</v>
      </c>
      <c r="L115" s="233"/>
      <c r="N115" s="105"/>
      <c r="O115" s="105"/>
      <c r="P115" s="105"/>
      <c r="Q115" s="105"/>
      <c r="R115" s="105"/>
      <c r="S115" s="105"/>
      <c r="T115" s="105"/>
      <c r="U115" s="105"/>
      <c r="V115" s="105"/>
      <c r="W115" s="105"/>
      <c r="X115" s="105"/>
      <c r="Y115" s="105"/>
      <c r="Z115" s="105"/>
    </row>
    <row r="116" spans="1:26" ht="18.75" hidden="1" customHeight="1">
      <c r="A116" s="242">
        <v>485</v>
      </c>
      <c r="B116" s="46"/>
      <c r="C116" s="49">
        <v>3612</v>
      </c>
      <c r="D116" s="50" t="s">
        <v>784</v>
      </c>
      <c r="E116" s="371">
        <v>0</v>
      </c>
      <c r="F116" s="372">
        <f t="shared" si="19"/>
        <v>0</v>
      </c>
      <c r="G116" s="298">
        <v>0</v>
      </c>
      <c r="H116" s="299">
        <v>0</v>
      </c>
      <c r="I116" s="299">
        <v>0</v>
      </c>
      <c r="J116" s="300">
        <v>0</v>
      </c>
      <c r="K116" s="1288" t="str">
        <f t="shared" si="14"/>
        <v/>
      </c>
      <c r="L116" s="233"/>
    </row>
    <row r="117" spans="1:26" ht="18.75" customHeight="1">
      <c r="A117" s="242"/>
      <c r="B117" s="46"/>
      <c r="C117" s="49">
        <v>3618</v>
      </c>
      <c r="D117" s="50" t="s">
        <v>1325</v>
      </c>
      <c r="E117" s="371">
        <v>0</v>
      </c>
      <c r="F117" s="372">
        <f t="shared" si="19"/>
        <v>-119121</v>
      </c>
      <c r="G117" s="298">
        <v>0</v>
      </c>
      <c r="H117" s="299">
        <v>0</v>
      </c>
      <c r="I117" s="299">
        <v>0</v>
      </c>
      <c r="J117" s="300">
        <v>-119121</v>
      </c>
      <c r="K117" s="1288">
        <f t="shared" si="14"/>
        <v>1</v>
      </c>
      <c r="L117" s="233"/>
    </row>
    <row r="118" spans="1:26" ht="18.75" customHeight="1">
      <c r="A118" s="242">
        <v>490</v>
      </c>
      <c r="B118" s="46"/>
      <c r="C118" s="72">
        <v>3619</v>
      </c>
      <c r="D118" s="93" t="s">
        <v>785</v>
      </c>
      <c r="E118" s="375">
        <v>0</v>
      </c>
      <c r="F118" s="376">
        <f t="shared" si="19"/>
        <v>240457</v>
      </c>
      <c r="G118" s="307">
        <v>240457</v>
      </c>
      <c r="H118" s="308">
        <v>0</v>
      </c>
      <c r="I118" s="308">
        <v>0</v>
      </c>
      <c r="J118" s="309">
        <v>0</v>
      </c>
      <c r="K118" s="1288">
        <f t="shared" si="14"/>
        <v>1</v>
      </c>
      <c r="L118" s="233"/>
    </row>
    <row r="119" spans="1:26" s="105" customFormat="1" ht="18.75" customHeight="1">
      <c r="A119" s="241">
        <v>495</v>
      </c>
      <c r="B119" s="74">
        <v>3700</v>
      </c>
      <c r="C119" s="75" t="s">
        <v>786</v>
      </c>
      <c r="D119" s="76"/>
      <c r="E119" s="78">
        <f t="shared" ref="E119:J119" si="20">SUM(E120:E122)</f>
        <v>0</v>
      </c>
      <c r="F119" s="78">
        <f t="shared" si="20"/>
        <v>-9836</v>
      </c>
      <c r="G119" s="362">
        <f t="shared" si="20"/>
        <v>-9836</v>
      </c>
      <c r="H119" s="363">
        <f t="shared" si="20"/>
        <v>0</v>
      </c>
      <c r="I119" s="364">
        <f t="shared" si="20"/>
        <v>0</v>
      </c>
      <c r="J119" s="365">
        <f t="shared" si="20"/>
        <v>0</v>
      </c>
      <c r="K119" s="1288">
        <f t="shared" si="14"/>
        <v>1</v>
      </c>
      <c r="L119" s="233"/>
      <c r="M119" s="1724"/>
      <c r="N119" s="103"/>
      <c r="O119" s="103"/>
      <c r="P119" s="103"/>
      <c r="Q119" s="103"/>
      <c r="R119" s="103"/>
      <c r="S119" s="103"/>
      <c r="T119" s="103"/>
      <c r="U119" s="103"/>
      <c r="V119" s="103"/>
      <c r="W119" s="103"/>
      <c r="X119" s="103"/>
      <c r="Y119" s="103"/>
      <c r="Z119" s="103"/>
    </row>
    <row r="120" spans="1:26" ht="18.75" customHeight="1">
      <c r="A120" s="242">
        <v>500</v>
      </c>
      <c r="B120" s="46"/>
      <c r="C120" s="47">
        <v>3701</v>
      </c>
      <c r="D120" s="48" t="s">
        <v>787</v>
      </c>
      <c r="E120" s="369">
        <v>0</v>
      </c>
      <c r="F120" s="370">
        <f>G120+H120+I120+J120</f>
        <v>-471</v>
      </c>
      <c r="G120" s="295">
        <v>-471</v>
      </c>
      <c r="H120" s="296">
        <v>0</v>
      </c>
      <c r="I120" s="296">
        <v>0</v>
      </c>
      <c r="J120" s="297">
        <v>0</v>
      </c>
      <c r="K120" s="1288">
        <f t="shared" si="14"/>
        <v>1</v>
      </c>
      <c r="L120" s="233"/>
    </row>
    <row r="121" spans="1:26" ht="18.75" customHeight="1">
      <c r="A121" s="242">
        <v>505</v>
      </c>
      <c r="B121" s="46"/>
      <c r="C121" s="49">
        <v>3702</v>
      </c>
      <c r="D121" s="50" t="s">
        <v>788</v>
      </c>
      <c r="E121" s="371">
        <v>0</v>
      </c>
      <c r="F121" s="372">
        <f>G121+H121+I121+J121</f>
        <v>-9365</v>
      </c>
      <c r="G121" s="298">
        <v>-9365</v>
      </c>
      <c r="H121" s="299">
        <v>0</v>
      </c>
      <c r="I121" s="299">
        <v>0</v>
      </c>
      <c r="J121" s="300">
        <v>0</v>
      </c>
      <c r="K121" s="1288">
        <f t="shared" si="14"/>
        <v>1</v>
      </c>
      <c r="L121" s="233"/>
      <c r="N121" s="105"/>
      <c r="O121" s="105"/>
      <c r="P121" s="105"/>
      <c r="Q121" s="105"/>
      <c r="R121" s="105"/>
      <c r="S121" s="105"/>
      <c r="T121" s="105"/>
      <c r="U121" s="105"/>
      <c r="V121" s="105"/>
      <c r="W121" s="105"/>
      <c r="X121" s="105"/>
      <c r="Y121" s="105"/>
      <c r="Z121" s="105"/>
    </row>
    <row r="122" spans="1:26" ht="18.75" hidden="1" customHeight="1">
      <c r="A122" s="242">
        <v>510</v>
      </c>
      <c r="B122" s="46"/>
      <c r="C122" s="52">
        <v>3709</v>
      </c>
      <c r="D122" s="86" t="s">
        <v>789</v>
      </c>
      <c r="E122" s="375"/>
      <c r="F122" s="376">
        <f>G122+H122+I122+J122</f>
        <v>0</v>
      </c>
      <c r="G122" s="307"/>
      <c r="H122" s="308"/>
      <c r="I122" s="308"/>
      <c r="J122" s="309"/>
      <c r="K122" s="1288" t="str">
        <f t="shared" si="14"/>
        <v/>
      </c>
      <c r="L122" s="233"/>
    </row>
    <row r="123" spans="1:26" s="106" customFormat="1" ht="18.75" hidden="1" customHeight="1">
      <c r="A123" s="243">
        <v>515</v>
      </c>
      <c r="B123" s="74">
        <v>4000</v>
      </c>
      <c r="C123" s="75" t="s">
        <v>1233</v>
      </c>
      <c r="D123" s="76"/>
      <c r="E123" s="78">
        <f t="shared" ref="E123:J123" si="21">SUM(E124:E134)</f>
        <v>0</v>
      </c>
      <c r="F123" s="78">
        <f t="shared" si="21"/>
        <v>0</v>
      </c>
      <c r="G123" s="362">
        <f t="shared" si="21"/>
        <v>0</v>
      </c>
      <c r="H123" s="363">
        <f t="shared" si="21"/>
        <v>0</v>
      </c>
      <c r="I123" s="364">
        <f t="shared" si="21"/>
        <v>0</v>
      </c>
      <c r="J123" s="365">
        <f t="shared" si="21"/>
        <v>0</v>
      </c>
      <c r="K123" s="1288" t="str">
        <f t="shared" si="14"/>
        <v/>
      </c>
      <c r="L123" s="233"/>
      <c r="M123" s="1724"/>
      <c r="N123" s="103"/>
      <c r="O123" s="103"/>
      <c r="P123" s="103"/>
      <c r="Q123" s="103"/>
      <c r="R123" s="103"/>
      <c r="S123" s="103"/>
      <c r="T123" s="103"/>
      <c r="U123" s="103"/>
      <c r="V123" s="103"/>
      <c r="W123" s="103"/>
      <c r="X123" s="103"/>
      <c r="Y123" s="103"/>
      <c r="Z123" s="103"/>
    </row>
    <row r="124" spans="1:26" s="107" customFormat="1" ht="18.75" hidden="1" customHeight="1">
      <c r="A124" s="244">
        <v>516</v>
      </c>
      <c r="B124" s="46"/>
      <c r="C124" s="47">
        <v>4021</v>
      </c>
      <c r="D124" s="95" t="s">
        <v>790</v>
      </c>
      <c r="E124" s="369"/>
      <c r="F124" s="370">
        <f t="shared" ref="F124:F136" si="22">G124+H124+I124+J124</f>
        <v>0</v>
      </c>
      <c r="G124" s="295"/>
      <c r="H124" s="296"/>
      <c r="I124" s="296"/>
      <c r="J124" s="297"/>
      <c r="K124" s="1288" t="str">
        <f t="shared" si="14"/>
        <v/>
      </c>
      <c r="L124" s="233"/>
      <c r="M124" s="1724"/>
      <c r="N124" s="103"/>
      <c r="O124" s="103"/>
      <c r="P124" s="103"/>
      <c r="Q124" s="103"/>
      <c r="R124" s="103"/>
      <c r="S124" s="103"/>
      <c r="T124" s="103"/>
      <c r="U124" s="103"/>
      <c r="V124" s="103"/>
      <c r="W124" s="103"/>
      <c r="X124" s="103"/>
      <c r="Y124" s="103"/>
      <c r="Z124" s="103"/>
    </row>
    <row r="125" spans="1:26" s="107" customFormat="1" ht="18.75" hidden="1" customHeight="1">
      <c r="A125" s="244">
        <v>517</v>
      </c>
      <c r="B125" s="46"/>
      <c r="C125" s="49">
        <v>4022</v>
      </c>
      <c r="D125" s="96" t="s">
        <v>466</v>
      </c>
      <c r="E125" s="371"/>
      <c r="F125" s="372">
        <f t="shared" si="22"/>
        <v>0</v>
      </c>
      <c r="G125" s="298"/>
      <c r="H125" s="299"/>
      <c r="I125" s="299"/>
      <c r="J125" s="300"/>
      <c r="K125" s="1288" t="str">
        <f t="shared" si="14"/>
        <v/>
      </c>
      <c r="L125" s="233"/>
      <c r="M125" s="1726"/>
      <c r="N125" s="106"/>
      <c r="O125" s="106"/>
      <c r="P125" s="106"/>
      <c r="Q125" s="106"/>
      <c r="R125" s="106"/>
      <c r="S125" s="106"/>
      <c r="T125" s="106"/>
      <c r="U125" s="106"/>
      <c r="V125" s="106"/>
      <c r="W125" s="106"/>
      <c r="X125" s="106"/>
      <c r="Y125" s="106"/>
      <c r="Z125" s="106"/>
    </row>
    <row r="126" spans="1:26" s="107" customFormat="1" ht="18.75" hidden="1" customHeight="1">
      <c r="A126" s="244">
        <v>518</v>
      </c>
      <c r="B126" s="46"/>
      <c r="C126" s="49">
        <v>4023</v>
      </c>
      <c r="D126" s="96" t="s">
        <v>467</v>
      </c>
      <c r="E126" s="371"/>
      <c r="F126" s="372">
        <f t="shared" si="22"/>
        <v>0</v>
      </c>
      <c r="G126" s="298"/>
      <c r="H126" s="299"/>
      <c r="I126" s="299"/>
      <c r="J126" s="300"/>
      <c r="K126" s="1288" t="str">
        <f t="shared" si="14"/>
        <v/>
      </c>
      <c r="L126" s="233"/>
      <c r="M126" s="1726"/>
    </row>
    <row r="127" spans="1:26" s="107" customFormat="1" ht="18.75" hidden="1" customHeight="1">
      <c r="A127" s="244">
        <v>519</v>
      </c>
      <c r="B127" s="46"/>
      <c r="C127" s="49">
        <v>4024</v>
      </c>
      <c r="D127" s="96" t="s">
        <v>468</v>
      </c>
      <c r="E127" s="371"/>
      <c r="F127" s="372">
        <f t="shared" si="22"/>
        <v>0</v>
      </c>
      <c r="G127" s="298"/>
      <c r="H127" s="299"/>
      <c r="I127" s="299"/>
      <c r="J127" s="300"/>
      <c r="K127" s="1288" t="str">
        <f t="shared" si="14"/>
        <v/>
      </c>
      <c r="L127" s="233"/>
      <c r="M127" s="1726"/>
    </row>
    <row r="128" spans="1:26" s="107" customFormat="1" ht="18.75" hidden="1" customHeight="1">
      <c r="A128" s="244">
        <v>520</v>
      </c>
      <c r="B128" s="46"/>
      <c r="C128" s="49">
        <v>4025</v>
      </c>
      <c r="D128" s="96" t="s">
        <v>469</v>
      </c>
      <c r="E128" s="371"/>
      <c r="F128" s="372">
        <f t="shared" si="22"/>
        <v>0</v>
      </c>
      <c r="G128" s="298"/>
      <c r="H128" s="299"/>
      <c r="I128" s="299"/>
      <c r="J128" s="300"/>
      <c r="K128" s="1288" t="str">
        <f t="shared" si="14"/>
        <v/>
      </c>
      <c r="L128" s="233"/>
      <c r="M128" s="1726"/>
    </row>
    <row r="129" spans="1:57" s="107" customFormat="1" ht="18.75" hidden="1" customHeight="1">
      <c r="A129" s="244">
        <v>521</v>
      </c>
      <c r="B129" s="46"/>
      <c r="C129" s="49">
        <v>4026</v>
      </c>
      <c r="D129" s="96" t="s">
        <v>470</v>
      </c>
      <c r="E129" s="371"/>
      <c r="F129" s="372">
        <f t="shared" si="22"/>
        <v>0</v>
      </c>
      <c r="G129" s="298"/>
      <c r="H129" s="299"/>
      <c r="I129" s="299"/>
      <c r="J129" s="300"/>
      <c r="K129" s="1288" t="str">
        <f t="shared" si="14"/>
        <v/>
      </c>
      <c r="L129" s="233"/>
      <c r="M129" s="1726"/>
    </row>
    <row r="130" spans="1:57" s="107" customFormat="1" ht="18.75" hidden="1" customHeight="1">
      <c r="A130" s="244">
        <v>522</v>
      </c>
      <c r="B130" s="46"/>
      <c r="C130" s="49">
        <v>4029</v>
      </c>
      <c r="D130" s="96" t="s">
        <v>471</v>
      </c>
      <c r="E130" s="371"/>
      <c r="F130" s="372">
        <f t="shared" si="22"/>
        <v>0</v>
      </c>
      <c r="G130" s="298"/>
      <c r="H130" s="299"/>
      <c r="I130" s="299"/>
      <c r="J130" s="300"/>
      <c r="K130" s="1288" t="str">
        <f t="shared" si="14"/>
        <v/>
      </c>
      <c r="L130" s="233"/>
      <c r="M130" s="1726"/>
    </row>
    <row r="131" spans="1:57" s="111" customFormat="1" ht="18.75" hidden="1" customHeight="1">
      <c r="A131" s="244">
        <v>523</v>
      </c>
      <c r="B131" s="46"/>
      <c r="C131" s="49">
        <v>4030</v>
      </c>
      <c r="D131" s="96" t="s">
        <v>472</v>
      </c>
      <c r="E131" s="371"/>
      <c r="F131" s="372">
        <f t="shared" si="22"/>
        <v>0</v>
      </c>
      <c r="G131" s="298"/>
      <c r="H131" s="299"/>
      <c r="I131" s="299"/>
      <c r="J131" s="300"/>
      <c r="K131" s="1288" t="str">
        <f t="shared" si="14"/>
        <v/>
      </c>
      <c r="L131" s="233"/>
      <c r="M131" s="1726"/>
      <c r="N131" s="107"/>
      <c r="O131" s="107"/>
      <c r="P131" s="107"/>
      <c r="Q131" s="107"/>
      <c r="R131" s="107"/>
      <c r="S131" s="107"/>
      <c r="T131" s="107"/>
      <c r="U131" s="107"/>
      <c r="V131" s="107"/>
      <c r="W131" s="107"/>
      <c r="X131" s="107"/>
      <c r="Y131" s="107"/>
      <c r="Z131" s="107"/>
      <c r="AA131" s="108"/>
      <c r="AB131" s="109"/>
      <c r="AC131" s="108"/>
      <c r="AD131" s="108"/>
      <c r="AE131" s="109"/>
      <c r="AF131" s="108"/>
      <c r="AG131" s="108"/>
      <c r="AH131" s="109"/>
      <c r="AI131" s="108"/>
      <c r="AJ131" s="108"/>
      <c r="AK131" s="109"/>
      <c r="AL131" s="108"/>
      <c r="AM131" s="108"/>
      <c r="AN131" s="110"/>
      <c r="AO131" s="108"/>
      <c r="AP131" s="108"/>
      <c r="AQ131" s="109"/>
      <c r="AR131" s="108"/>
      <c r="AS131" s="108"/>
      <c r="AT131" s="109"/>
      <c r="AU131" s="108"/>
      <c r="AV131" s="109"/>
      <c r="AW131" s="110"/>
      <c r="AX131" s="109"/>
      <c r="AY131" s="109"/>
      <c r="AZ131" s="108"/>
      <c r="BA131" s="108"/>
      <c r="BB131" s="109"/>
      <c r="BC131" s="108"/>
      <c r="BE131" s="108"/>
    </row>
    <row r="132" spans="1:57" s="111" customFormat="1" ht="18.75" hidden="1" customHeight="1">
      <c r="A132" s="244">
        <v>523</v>
      </c>
      <c r="B132" s="46"/>
      <c r="C132" s="49">
        <v>4039</v>
      </c>
      <c r="D132" s="96" t="s">
        <v>549</v>
      </c>
      <c r="E132" s="371"/>
      <c r="F132" s="372">
        <f t="shared" si="22"/>
        <v>0</v>
      </c>
      <c r="G132" s="298"/>
      <c r="H132" s="299"/>
      <c r="I132" s="299"/>
      <c r="J132" s="300"/>
      <c r="K132" s="1288" t="str">
        <f t="shared" si="14"/>
        <v/>
      </c>
      <c r="L132" s="233"/>
      <c r="M132" s="1726"/>
      <c r="N132" s="107"/>
      <c r="O132" s="107"/>
      <c r="P132" s="107"/>
      <c r="Q132" s="107"/>
      <c r="R132" s="107"/>
      <c r="S132" s="107"/>
      <c r="T132" s="107"/>
      <c r="U132" s="107"/>
      <c r="V132" s="107"/>
      <c r="W132" s="107"/>
      <c r="X132" s="107"/>
      <c r="Y132" s="107"/>
      <c r="Z132" s="107"/>
      <c r="AA132" s="108"/>
      <c r="AB132" s="109"/>
      <c r="AC132" s="108"/>
      <c r="AD132" s="108"/>
      <c r="AE132" s="109"/>
      <c r="AF132" s="108"/>
      <c r="AG132" s="108"/>
      <c r="AH132" s="109"/>
      <c r="AI132" s="108"/>
      <c r="AJ132" s="108"/>
      <c r="AK132" s="109"/>
      <c r="AL132" s="108"/>
      <c r="AM132" s="108"/>
      <c r="AN132" s="110"/>
      <c r="AO132" s="108"/>
      <c r="AP132" s="108"/>
      <c r="AQ132" s="109"/>
      <c r="AR132" s="108"/>
      <c r="AS132" s="108"/>
      <c r="AT132" s="109"/>
      <c r="AU132" s="108"/>
      <c r="AV132" s="109"/>
      <c r="AW132" s="110"/>
      <c r="AX132" s="109"/>
      <c r="AY132" s="109"/>
      <c r="AZ132" s="108"/>
      <c r="BA132" s="108"/>
      <c r="BB132" s="109"/>
      <c r="BC132" s="108"/>
      <c r="BE132" s="108"/>
    </row>
    <row r="133" spans="1:57" s="111" customFormat="1" ht="18.75" hidden="1" customHeight="1">
      <c r="A133" s="244">
        <v>524</v>
      </c>
      <c r="B133" s="46"/>
      <c r="C133" s="49">
        <v>4040</v>
      </c>
      <c r="D133" s="96" t="s">
        <v>473</v>
      </c>
      <c r="E133" s="371"/>
      <c r="F133" s="372">
        <f t="shared" si="22"/>
        <v>0</v>
      </c>
      <c r="G133" s="298"/>
      <c r="H133" s="299"/>
      <c r="I133" s="299"/>
      <c r="J133" s="300"/>
      <c r="K133" s="1288" t="str">
        <f t="shared" si="14"/>
        <v/>
      </c>
      <c r="L133" s="233"/>
      <c r="M133" s="1726"/>
      <c r="N133" s="107"/>
      <c r="O133" s="107"/>
      <c r="P133" s="107"/>
      <c r="Q133" s="107"/>
      <c r="R133" s="107"/>
      <c r="S133" s="107"/>
      <c r="T133" s="107"/>
      <c r="U133" s="107"/>
      <c r="V133" s="107"/>
      <c r="W133" s="107"/>
      <c r="X133" s="107"/>
      <c r="Y133" s="107"/>
      <c r="Z133" s="107"/>
      <c r="AA133" s="108"/>
      <c r="AB133" s="109"/>
      <c r="AC133" s="108"/>
      <c r="AD133" s="108"/>
      <c r="AE133" s="109"/>
      <c r="AF133" s="108"/>
      <c r="AG133" s="108"/>
      <c r="AH133" s="109"/>
      <c r="AI133" s="108"/>
      <c r="AJ133" s="108"/>
      <c r="AK133" s="109"/>
      <c r="AL133" s="108"/>
      <c r="AM133" s="108"/>
      <c r="AN133" s="110"/>
      <c r="AO133" s="108"/>
      <c r="AP133" s="108"/>
      <c r="AQ133" s="109"/>
      <c r="AR133" s="108"/>
      <c r="AS133" s="108"/>
      <c r="AT133" s="109"/>
      <c r="AU133" s="108"/>
      <c r="AV133" s="109"/>
      <c r="AW133" s="110"/>
      <c r="AX133" s="109"/>
      <c r="AY133" s="109"/>
      <c r="AZ133" s="108"/>
      <c r="BA133" s="108"/>
      <c r="BB133" s="109"/>
      <c r="BC133" s="108"/>
      <c r="BE133" s="108"/>
    </row>
    <row r="134" spans="1:57" s="111" customFormat="1" ht="18.75" hidden="1" customHeight="1">
      <c r="A134" s="244">
        <v>526</v>
      </c>
      <c r="B134" s="46"/>
      <c r="C134" s="72">
        <v>4072</v>
      </c>
      <c r="D134" s="97" t="s">
        <v>474</v>
      </c>
      <c r="E134" s="375"/>
      <c r="F134" s="376">
        <f t="shared" si="22"/>
        <v>0</v>
      </c>
      <c r="G134" s="307"/>
      <c r="H134" s="308"/>
      <c r="I134" s="308"/>
      <c r="J134" s="309"/>
      <c r="K134" s="1288" t="str">
        <f t="shared" si="14"/>
        <v/>
      </c>
      <c r="L134" s="233"/>
      <c r="M134" s="1727"/>
      <c r="N134" s="108"/>
      <c r="O134" s="108"/>
      <c r="P134" s="108"/>
      <c r="Q134" s="108"/>
      <c r="R134" s="108"/>
      <c r="S134" s="108"/>
      <c r="T134" s="108"/>
      <c r="U134" s="108"/>
      <c r="V134" s="108"/>
      <c r="W134" s="108"/>
      <c r="X134" s="108"/>
      <c r="Y134" s="108"/>
      <c r="Z134" s="108"/>
      <c r="AA134" s="108"/>
      <c r="AB134" s="109"/>
      <c r="AC134" s="108"/>
      <c r="AD134" s="108"/>
      <c r="AE134" s="109"/>
      <c r="AF134" s="108"/>
      <c r="AG134" s="108"/>
      <c r="AH134" s="109"/>
      <c r="AI134" s="108"/>
      <c r="AJ134" s="108"/>
      <c r="AK134" s="109"/>
      <c r="AL134" s="108"/>
      <c r="AM134" s="108"/>
      <c r="AN134" s="110"/>
      <c r="AO134" s="108"/>
      <c r="AP134" s="108"/>
      <c r="AQ134" s="109"/>
      <c r="AR134" s="108"/>
      <c r="AS134" s="108"/>
      <c r="AT134" s="109"/>
      <c r="AU134" s="108"/>
      <c r="AV134" s="109"/>
      <c r="AW134" s="110"/>
      <c r="AX134" s="109"/>
      <c r="AY134" s="109"/>
      <c r="AZ134" s="108"/>
      <c r="BA134" s="108"/>
      <c r="BB134" s="109"/>
      <c r="BC134" s="108"/>
      <c r="BE134" s="108"/>
    </row>
    <row r="135" spans="1:57" s="105" customFormat="1" ht="18.75" hidden="1" customHeight="1">
      <c r="A135" s="241">
        <v>540</v>
      </c>
      <c r="B135" s="74">
        <v>4100</v>
      </c>
      <c r="C135" s="75" t="s">
        <v>475</v>
      </c>
      <c r="D135" s="76"/>
      <c r="E135" s="77"/>
      <c r="F135" s="78">
        <f t="shared" si="22"/>
        <v>0</v>
      </c>
      <c r="G135" s="1096"/>
      <c r="H135" s="1097"/>
      <c r="I135" s="1097"/>
      <c r="J135" s="1098"/>
      <c r="K135" s="1288" t="str">
        <f t="shared" si="14"/>
        <v/>
      </c>
      <c r="L135" s="233"/>
      <c r="M135" s="1727"/>
      <c r="N135" s="108"/>
      <c r="O135" s="108"/>
      <c r="P135" s="108"/>
      <c r="Q135" s="108"/>
      <c r="R135" s="108"/>
      <c r="S135" s="108"/>
      <c r="T135" s="108"/>
      <c r="U135" s="108"/>
      <c r="V135" s="108"/>
      <c r="W135" s="108"/>
      <c r="X135" s="108"/>
      <c r="Y135" s="108"/>
      <c r="Z135" s="108"/>
    </row>
    <row r="136" spans="1:57" s="105" customFormat="1" ht="18.75" hidden="1" customHeight="1">
      <c r="A136" s="241">
        <v>550</v>
      </c>
      <c r="B136" s="74">
        <v>4200</v>
      </c>
      <c r="C136" s="75" t="s">
        <v>476</v>
      </c>
      <c r="D136" s="76"/>
      <c r="E136" s="77"/>
      <c r="F136" s="78">
        <f t="shared" si="22"/>
        <v>0</v>
      </c>
      <c r="G136" s="1096"/>
      <c r="H136" s="1097"/>
      <c r="I136" s="1097"/>
      <c r="J136" s="1098"/>
      <c r="K136" s="1288" t="str">
        <f t="shared" si="14"/>
        <v/>
      </c>
      <c r="L136" s="233"/>
      <c r="M136" s="1727"/>
      <c r="N136" s="108"/>
      <c r="O136" s="108"/>
      <c r="P136" s="108"/>
      <c r="Q136" s="108"/>
      <c r="R136" s="108"/>
      <c r="S136" s="108"/>
      <c r="T136" s="108"/>
      <c r="U136" s="108"/>
      <c r="V136" s="108"/>
      <c r="W136" s="108"/>
      <c r="X136" s="108"/>
      <c r="Y136" s="108"/>
      <c r="Z136" s="108"/>
    </row>
    <row r="137" spans="1:57" s="105" customFormat="1" ht="18.75" hidden="1" customHeight="1">
      <c r="A137" s="241">
        <v>560</v>
      </c>
      <c r="B137" s="74" t="s">
        <v>477</v>
      </c>
      <c r="C137" s="75" t="s">
        <v>9</v>
      </c>
      <c r="D137" s="76"/>
      <c r="E137" s="78">
        <f t="shared" ref="E137:J137" si="23">SUM(E138:E139)</f>
        <v>0</v>
      </c>
      <c r="F137" s="78">
        <f t="shared" si="23"/>
        <v>0</v>
      </c>
      <c r="G137" s="362">
        <f t="shared" si="23"/>
        <v>0</v>
      </c>
      <c r="H137" s="363">
        <f t="shared" si="23"/>
        <v>0</v>
      </c>
      <c r="I137" s="364">
        <f t="shared" si="23"/>
        <v>0</v>
      </c>
      <c r="J137" s="365">
        <f t="shared" si="23"/>
        <v>0</v>
      </c>
      <c r="K137" s="1288" t="str">
        <f t="shared" si="14"/>
        <v/>
      </c>
      <c r="L137" s="233"/>
      <c r="M137" s="1724"/>
    </row>
    <row r="138" spans="1:57" ht="18.75" hidden="1" customHeight="1">
      <c r="A138" s="242">
        <v>565</v>
      </c>
      <c r="B138" s="46"/>
      <c r="C138" s="47">
        <v>4501</v>
      </c>
      <c r="D138" s="98" t="s">
        <v>10</v>
      </c>
      <c r="E138" s="369"/>
      <c r="F138" s="370">
        <f>G138+H138+I138+J138</f>
        <v>0</v>
      </c>
      <c r="G138" s="295"/>
      <c r="H138" s="296"/>
      <c r="I138" s="296"/>
      <c r="J138" s="297"/>
      <c r="K138" s="1288" t="str">
        <f t="shared" si="14"/>
        <v/>
      </c>
      <c r="L138" s="233"/>
    </row>
    <row r="139" spans="1:57" ht="18.75" hidden="1" customHeight="1">
      <c r="A139" s="242">
        <v>570</v>
      </c>
      <c r="B139" s="46"/>
      <c r="C139" s="72">
        <v>4503</v>
      </c>
      <c r="D139" s="99" t="s">
        <v>11</v>
      </c>
      <c r="E139" s="375"/>
      <c r="F139" s="376">
        <f>G139+H139+I139+J139</f>
        <v>0</v>
      </c>
      <c r="G139" s="307"/>
      <c r="H139" s="308"/>
      <c r="I139" s="308"/>
      <c r="J139" s="309"/>
      <c r="K139" s="1288" t="str">
        <f t="shared" si="14"/>
        <v/>
      </c>
      <c r="L139" s="233"/>
      <c r="N139" s="105"/>
      <c r="O139" s="105"/>
      <c r="P139" s="105"/>
      <c r="Q139" s="105"/>
      <c r="R139" s="105"/>
      <c r="S139" s="105"/>
      <c r="T139" s="105"/>
      <c r="U139" s="105"/>
      <c r="V139" s="105"/>
      <c r="W139" s="105"/>
      <c r="X139" s="105"/>
      <c r="Y139" s="105"/>
      <c r="Z139" s="105"/>
    </row>
    <row r="140" spans="1:57" s="105" customFormat="1" ht="18.75" hidden="1" customHeight="1">
      <c r="A140" s="241">
        <v>575</v>
      </c>
      <c r="B140" s="74">
        <v>4600</v>
      </c>
      <c r="C140" s="75" t="s">
        <v>12</v>
      </c>
      <c r="D140" s="76"/>
      <c r="E140" s="78">
        <f t="shared" ref="E140:J140" si="24">SUM(E141:E148)</f>
        <v>0</v>
      </c>
      <c r="F140" s="78">
        <f t="shared" si="24"/>
        <v>0</v>
      </c>
      <c r="G140" s="362">
        <f t="shared" si="24"/>
        <v>0</v>
      </c>
      <c r="H140" s="363">
        <f t="shared" si="24"/>
        <v>0</v>
      </c>
      <c r="I140" s="364">
        <f t="shared" si="24"/>
        <v>0</v>
      </c>
      <c r="J140" s="365">
        <f t="shared" si="24"/>
        <v>0</v>
      </c>
      <c r="K140" s="1288" t="str">
        <f t="shared" si="14"/>
        <v/>
      </c>
      <c r="L140" s="233"/>
      <c r="M140" s="1724"/>
      <c r="N140" s="103"/>
      <c r="O140" s="103"/>
      <c r="P140" s="103"/>
      <c r="Q140" s="103"/>
      <c r="R140" s="103"/>
      <c r="S140" s="103"/>
      <c r="T140" s="103"/>
      <c r="U140" s="103"/>
      <c r="V140" s="103"/>
      <c r="W140" s="103"/>
      <c r="X140" s="103"/>
      <c r="Y140" s="103"/>
      <c r="Z140" s="103"/>
    </row>
    <row r="141" spans="1:57" ht="18.75" hidden="1" customHeight="1">
      <c r="A141" s="242">
        <v>580</v>
      </c>
      <c r="B141" s="46"/>
      <c r="C141" s="47">
        <v>4610</v>
      </c>
      <c r="D141" s="100" t="s">
        <v>1197</v>
      </c>
      <c r="E141" s="369"/>
      <c r="F141" s="370">
        <f t="shared" ref="F141:F148" si="25">G141+H141+I141+J141</f>
        <v>0</v>
      </c>
      <c r="G141" s="295"/>
      <c r="H141" s="296"/>
      <c r="I141" s="296"/>
      <c r="J141" s="297"/>
      <c r="K141" s="1288" t="str">
        <f t="shared" si="14"/>
        <v/>
      </c>
      <c r="L141" s="233"/>
    </row>
    <row r="142" spans="1:57" ht="18.75" hidden="1" customHeight="1">
      <c r="A142" s="242">
        <v>585</v>
      </c>
      <c r="B142" s="46"/>
      <c r="C142" s="49">
        <v>4620</v>
      </c>
      <c r="D142" s="92" t="s">
        <v>1198</v>
      </c>
      <c r="E142" s="371"/>
      <c r="F142" s="372">
        <f t="shared" si="25"/>
        <v>0</v>
      </c>
      <c r="G142" s="298"/>
      <c r="H142" s="299"/>
      <c r="I142" s="299"/>
      <c r="J142" s="300"/>
      <c r="K142" s="1288" t="str">
        <f t="shared" si="14"/>
        <v/>
      </c>
      <c r="L142" s="233"/>
      <c r="N142" s="105"/>
      <c r="O142" s="105"/>
      <c r="P142" s="105"/>
      <c r="Q142" s="105"/>
      <c r="R142" s="105"/>
      <c r="S142" s="105"/>
      <c r="T142" s="105"/>
      <c r="U142" s="105"/>
      <c r="V142" s="105"/>
      <c r="W142" s="105"/>
      <c r="X142" s="105"/>
      <c r="Y142" s="105"/>
      <c r="Z142" s="105"/>
    </row>
    <row r="143" spans="1:57" ht="18.75" hidden="1" customHeight="1">
      <c r="A143" s="242">
        <v>590</v>
      </c>
      <c r="B143" s="46"/>
      <c r="C143" s="49">
        <v>4630</v>
      </c>
      <c r="D143" s="92" t="s">
        <v>1199</v>
      </c>
      <c r="E143" s="371"/>
      <c r="F143" s="372">
        <f t="shared" si="25"/>
        <v>0</v>
      </c>
      <c r="G143" s="298"/>
      <c r="H143" s="299"/>
      <c r="I143" s="299"/>
      <c r="J143" s="300"/>
      <c r="K143" s="1288" t="str">
        <f t="shared" si="14"/>
        <v/>
      </c>
      <c r="L143" s="233"/>
    </row>
    <row r="144" spans="1:57" ht="18.75" hidden="1" customHeight="1">
      <c r="A144" s="242">
        <v>595</v>
      </c>
      <c r="B144" s="46"/>
      <c r="C144" s="49">
        <v>4640</v>
      </c>
      <c r="D144" s="92" t="s">
        <v>1200</v>
      </c>
      <c r="E144" s="371"/>
      <c r="F144" s="372">
        <f t="shared" si="25"/>
        <v>0</v>
      </c>
      <c r="G144" s="298"/>
      <c r="H144" s="299"/>
      <c r="I144" s="299"/>
      <c r="J144" s="300"/>
      <c r="K144" s="1288" t="str">
        <f t="shared" si="14"/>
        <v/>
      </c>
      <c r="L144" s="233"/>
    </row>
    <row r="145" spans="1:26" ht="18.75" hidden="1" customHeight="1">
      <c r="A145" s="242">
        <v>600</v>
      </c>
      <c r="B145" s="46"/>
      <c r="C145" s="49">
        <v>4650</v>
      </c>
      <c r="D145" s="92" t="s">
        <v>1201</v>
      </c>
      <c r="E145" s="371"/>
      <c r="F145" s="372">
        <f t="shared" si="25"/>
        <v>0</v>
      </c>
      <c r="G145" s="298"/>
      <c r="H145" s="299"/>
      <c r="I145" s="299"/>
      <c r="J145" s="300"/>
      <c r="K145" s="1288" t="str">
        <f t="shared" si="14"/>
        <v/>
      </c>
      <c r="L145" s="233"/>
    </row>
    <row r="146" spans="1:26" ht="18.75" hidden="1" customHeight="1">
      <c r="A146" s="242">
        <v>605</v>
      </c>
      <c r="B146" s="46"/>
      <c r="C146" s="49">
        <v>4660</v>
      </c>
      <c r="D146" s="92" t="s">
        <v>1202</v>
      </c>
      <c r="E146" s="371"/>
      <c r="F146" s="372">
        <f t="shared" si="25"/>
        <v>0</v>
      </c>
      <c r="G146" s="298"/>
      <c r="H146" s="299"/>
      <c r="I146" s="299"/>
      <c r="J146" s="300"/>
      <c r="K146" s="1288" t="str">
        <f t="shared" si="14"/>
        <v/>
      </c>
      <c r="L146" s="233"/>
    </row>
    <row r="147" spans="1:26" ht="18.75" hidden="1" customHeight="1">
      <c r="A147" s="242">
        <v>610</v>
      </c>
      <c r="B147" s="46"/>
      <c r="C147" s="49">
        <v>4670</v>
      </c>
      <c r="D147" s="92" t="s">
        <v>1204</v>
      </c>
      <c r="E147" s="371"/>
      <c r="F147" s="372">
        <f t="shared" si="25"/>
        <v>0</v>
      </c>
      <c r="G147" s="298"/>
      <c r="H147" s="299"/>
      <c r="I147" s="299"/>
      <c r="J147" s="300"/>
      <c r="K147" s="1288" t="str">
        <f t="shared" si="14"/>
        <v/>
      </c>
      <c r="L147" s="233"/>
    </row>
    <row r="148" spans="1:26" ht="18.75" hidden="1" customHeight="1">
      <c r="A148" s="242">
        <v>615</v>
      </c>
      <c r="B148" s="46"/>
      <c r="C148" s="72">
        <v>4680</v>
      </c>
      <c r="D148" s="101" t="s">
        <v>1203</v>
      </c>
      <c r="E148" s="375"/>
      <c r="F148" s="376">
        <f t="shared" si="25"/>
        <v>0</v>
      </c>
      <c r="G148" s="307"/>
      <c r="H148" s="308"/>
      <c r="I148" s="308"/>
      <c r="J148" s="309"/>
      <c r="K148" s="1288" t="str">
        <f t="shared" si="14"/>
        <v/>
      </c>
      <c r="L148" s="233"/>
    </row>
    <row r="149" spans="1:26" s="105" customFormat="1" ht="18.75" hidden="1" customHeight="1">
      <c r="A149" s="241">
        <v>575</v>
      </c>
      <c r="B149" s="74">
        <v>4700</v>
      </c>
      <c r="C149" s="75" t="s">
        <v>1997</v>
      </c>
      <c r="D149" s="76"/>
      <c r="E149" s="78">
        <f t="shared" ref="E149:J149" si="26">SUM(E150:E157)</f>
        <v>0</v>
      </c>
      <c r="F149" s="78">
        <f t="shared" si="26"/>
        <v>0</v>
      </c>
      <c r="G149" s="362">
        <f t="shared" si="26"/>
        <v>0</v>
      </c>
      <c r="H149" s="363">
        <f t="shared" si="26"/>
        <v>0</v>
      </c>
      <c r="I149" s="364">
        <f t="shared" si="26"/>
        <v>0</v>
      </c>
      <c r="J149" s="365">
        <f t="shared" si="26"/>
        <v>0</v>
      </c>
      <c r="K149" s="1288" t="str">
        <f t="shared" si="14"/>
        <v/>
      </c>
      <c r="L149" s="233"/>
      <c r="M149" s="1724"/>
      <c r="N149" s="103"/>
      <c r="O149" s="103"/>
      <c r="P149" s="103"/>
      <c r="Q149" s="103"/>
      <c r="R149" s="103"/>
      <c r="S149" s="103"/>
      <c r="T149" s="103"/>
      <c r="U149" s="103"/>
      <c r="V149" s="103"/>
      <c r="W149" s="103"/>
      <c r="X149" s="103"/>
      <c r="Y149" s="103"/>
      <c r="Z149" s="103"/>
    </row>
    <row r="150" spans="1:26" ht="31.5" hidden="1">
      <c r="A150" s="242">
        <v>580</v>
      </c>
      <c r="B150" s="46"/>
      <c r="C150" s="47">
        <v>4743</v>
      </c>
      <c r="D150" s="100" t="s">
        <v>1998</v>
      </c>
      <c r="E150" s="369"/>
      <c r="F150" s="370">
        <f t="shared" ref="F150:F157" si="27">G150+H150+I150+J150</f>
        <v>0</v>
      </c>
      <c r="G150" s="295"/>
      <c r="H150" s="296"/>
      <c r="I150" s="296"/>
      <c r="J150" s="297"/>
      <c r="K150" s="1288" t="str">
        <f t="shared" si="14"/>
        <v/>
      </c>
      <c r="L150" s="233"/>
    </row>
    <row r="151" spans="1:26" ht="31.5" hidden="1">
      <c r="A151" s="242">
        <v>585</v>
      </c>
      <c r="B151" s="46"/>
      <c r="C151" s="49">
        <v>4744</v>
      </c>
      <c r="D151" s="92" t="s">
        <v>1999</v>
      </c>
      <c r="E151" s="371"/>
      <c r="F151" s="372">
        <f t="shared" si="27"/>
        <v>0</v>
      </c>
      <c r="G151" s="298"/>
      <c r="H151" s="299"/>
      <c r="I151" s="299"/>
      <c r="J151" s="300"/>
      <c r="K151" s="1288" t="str">
        <f t="shared" si="14"/>
        <v/>
      </c>
      <c r="L151" s="233"/>
      <c r="N151" s="105"/>
      <c r="O151" s="105"/>
      <c r="P151" s="105"/>
      <c r="Q151" s="105"/>
      <c r="R151" s="105"/>
      <c r="S151" s="105"/>
      <c r="T151" s="105"/>
      <c r="U151" s="105"/>
      <c r="V151" s="105"/>
      <c r="W151" s="105"/>
      <c r="X151" s="105"/>
      <c r="Y151" s="105"/>
      <c r="Z151" s="105"/>
    </row>
    <row r="152" spans="1:26" ht="31.5" hidden="1">
      <c r="A152" s="242">
        <v>590</v>
      </c>
      <c r="B152" s="46"/>
      <c r="C152" s="49">
        <v>4745</v>
      </c>
      <c r="D152" s="92" t="s">
        <v>2000</v>
      </c>
      <c r="E152" s="371"/>
      <c r="F152" s="372">
        <f t="shared" si="27"/>
        <v>0</v>
      </c>
      <c r="G152" s="298"/>
      <c r="H152" s="299"/>
      <c r="I152" s="299"/>
      <c r="J152" s="300"/>
      <c r="K152" s="1288" t="str">
        <f t="shared" si="14"/>
        <v/>
      </c>
      <c r="L152" s="233"/>
    </row>
    <row r="153" spans="1:26" ht="31.5" hidden="1">
      <c r="A153" s="242">
        <v>595</v>
      </c>
      <c r="B153" s="46"/>
      <c r="C153" s="49">
        <v>4749</v>
      </c>
      <c r="D153" s="92" t="s">
        <v>2001</v>
      </c>
      <c r="E153" s="371"/>
      <c r="F153" s="372">
        <f t="shared" si="27"/>
        <v>0</v>
      </c>
      <c r="G153" s="298"/>
      <c r="H153" s="299"/>
      <c r="I153" s="299"/>
      <c r="J153" s="300"/>
      <c r="K153" s="1288" t="str">
        <f t="shared" ref="K153:K166" si="28">(IF($E153&lt;&gt;0,$K$2,IF($F153&lt;&gt;0,$K$2,IF($G153&lt;&gt;0,$K$2,IF($H153&lt;&gt;0,$K$2,IF($I153&lt;&gt;0,$K$2,IF($J153&lt;&gt;0,$K$2,"")))))))</f>
        <v/>
      </c>
      <c r="L153" s="233"/>
    </row>
    <row r="154" spans="1:26" ht="31.5" hidden="1">
      <c r="A154" s="242">
        <v>600</v>
      </c>
      <c r="B154" s="46"/>
      <c r="C154" s="49">
        <v>4751</v>
      </c>
      <c r="D154" s="92" t="s">
        <v>2002</v>
      </c>
      <c r="E154" s="371"/>
      <c r="F154" s="372">
        <f t="shared" si="27"/>
        <v>0</v>
      </c>
      <c r="G154" s="298"/>
      <c r="H154" s="299"/>
      <c r="I154" s="299"/>
      <c r="J154" s="300"/>
      <c r="K154" s="1288" t="str">
        <f t="shared" si="28"/>
        <v/>
      </c>
      <c r="L154" s="233"/>
    </row>
    <row r="155" spans="1:26" ht="31.5" hidden="1">
      <c r="A155" s="242">
        <v>605</v>
      </c>
      <c r="B155" s="46"/>
      <c r="C155" s="49">
        <v>4752</v>
      </c>
      <c r="D155" s="92" t="s">
        <v>2003</v>
      </c>
      <c r="E155" s="371"/>
      <c r="F155" s="372">
        <f t="shared" si="27"/>
        <v>0</v>
      </c>
      <c r="G155" s="298"/>
      <c r="H155" s="299"/>
      <c r="I155" s="299"/>
      <c r="J155" s="300"/>
      <c r="K155" s="1288" t="str">
        <f t="shared" si="28"/>
        <v/>
      </c>
      <c r="L155" s="233"/>
    </row>
    <row r="156" spans="1:26" ht="31.5" hidden="1">
      <c r="A156" s="242">
        <v>610</v>
      </c>
      <c r="B156" s="46"/>
      <c r="C156" s="49">
        <v>4753</v>
      </c>
      <c r="D156" s="92" t="s">
        <v>2004</v>
      </c>
      <c r="E156" s="371"/>
      <c r="F156" s="372">
        <f t="shared" si="27"/>
        <v>0</v>
      </c>
      <c r="G156" s="298"/>
      <c r="H156" s="299"/>
      <c r="I156" s="299"/>
      <c r="J156" s="300"/>
      <c r="K156" s="1288" t="str">
        <f t="shared" si="28"/>
        <v/>
      </c>
      <c r="L156" s="233"/>
    </row>
    <row r="157" spans="1:26" ht="31.5" hidden="1">
      <c r="A157" s="242">
        <v>615</v>
      </c>
      <c r="B157" s="46"/>
      <c r="C157" s="72">
        <v>4759</v>
      </c>
      <c r="D157" s="101" t="s">
        <v>2005</v>
      </c>
      <c r="E157" s="375"/>
      <c r="F157" s="376">
        <f t="shared" si="27"/>
        <v>0</v>
      </c>
      <c r="G157" s="307"/>
      <c r="H157" s="308"/>
      <c r="I157" s="308"/>
      <c r="J157" s="309"/>
      <c r="K157" s="1288" t="str">
        <f t="shared" si="28"/>
        <v/>
      </c>
      <c r="L157" s="233"/>
    </row>
    <row r="158" spans="1:26" s="105" customFormat="1" ht="18.75" hidden="1" customHeight="1">
      <c r="A158" s="241">
        <v>575</v>
      </c>
      <c r="B158" s="74">
        <v>4800</v>
      </c>
      <c r="C158" s="75" t="s">
        <v>550</v>
      </c>
      <c r="D158" s="76"/>
      <c r="E158" s="78">
        <f t="shared" ref="E158:J158" si="29">SUM(E159:E166)</f>
        <v>0</v>
      </c>
      <c r="F158" s="78">
        <f t="shared" si="29"/>
        <v>0</v>
      </c>
      <c r="G158" s="362">
        <f t="shared" si="29"/>
        <v>0</v>
      </c>
      <c r="H158" s="363">
        <f t="shared" si="29"/>
        <v>0</v>
      </c>
      <c r="I158" s="364">
        <f t="shared" si="29"/>
        <v>0</v>
      </c>
      <c r="J158" s="365">
        <f t="shared" si="29"/>
        <v>0</v>
      </c>
      <c r="K158" s="1288" t="str">
        <f t="shared" si="28"/>
        <v/>
      </c>
      <c r="L158" s="233"/>
      <c r="M158" s="1724"/>
      <c r="N158" s="103"/>
      <c r="O158" s="103"/>
      <c r="P158" s="103"/>
      <c r="Q158" s="103"/>
      <c r="R158" s="103"/>
      <c r="S158" s="103"/>
      <c r="T158" s="103"/>
      <c r="U158" s="103"/>
      <c r="V158" s="103"/>
      <c r="W158" s="103"/>
      <c r="X158" s="103"/>
      <c r="Y158" s="103"/>
      <c r="Z158" s="103"/>
    </row>
    <row r="159" spans="1:26" ht="18.75" hidden="1" customHeight="1">
      <c r="A159" s="242">
        <v>580</v>
      </c>
      <c r="B159" s="46"/>
      <c r="C159" s="47">
        <v>4810</v>
      </c>
      <c r="D159" s="100" t="s">
        <v>551</v>
      </c>
      <c r="E159" s="369"/>
      <c r="F159" s="370">
        <f t="shared" ref="F159:F166" si="30">G159+H159+I159+J159</f>
        <v>0</v>
      </c>
      <c r="G159" s="295"/>
      <c r="H159" s="296"/>
      <c r="I159" s="296"/>
      <c r="J159" s="297"/>
      <c r="K159" s="1288" t="str">
        <f t="shared" si="28"/>
        <v/>
      </c>
      <c r="L159" s="233"/>
    </row>
    <row r="160" spans="1:26" ht="18.75" hidden="1" customHeight="1">
      <c r="A160" s="242">
        <v>585</v>
      </c>
      <c r="B160" s="46"/>
      <c r="C160" s="49">
        <v>4820</v>
      </c>
      <c r="D160" s="92" t="s">
        <v>1295</v>
      </c>
      <c r="E160" s="371"/>
      <c r="F160" s="372">
        <f t="shared" si="30"/>
        <v>0</v>
      </c>
      <c r="G160" s="298"/>
      <c r="H160" s="299"/>
      <c r="I160" s="299"/>
      <c r="J160" s="300"/>
      <c r="K160" s="1288" t="str">
        <f t="shared" si="28"/>
        <v/>
      </c>
      <c r="L160" s="233"/>
      <c r="N160" s="105"/>
      <c r="O160" s="105"/>
      <c r="P160" s="105"/>
      <c r="Q160" s="105"/>
      <c r="R160" s="105"/>
      <c r="S160" s="105"/>
      <c r="T160" s="105"/>
      <c r="U160" s="105"/>
      <c r="V160" s="105"/>
      <c r="W160" s="105"/>
      <c r="X160" s="105"/>
      <c r="Y160" s="105"/>
      <c r="Z160" s="105"/>
    </row>
    <row r="161" spans="1:26" ht="18.75" hidden="1" customHeight="1">
      <c r="A161" s="242">
        <v>590</v>
      </c>
      <c r="B161" s="46"/>
      <c r="C161" s="49">
        <v>4830</v>
      </c>
      <c r="D161" s="92" t="s">
        <v>552</v>
      </c>
      <c r="E161" s="371"/>
      <c r="F161" s="372">
        <f t="shared" si="30"/>
        <v>0</v>
      </c>
      <c r="G161" s="298"/>
      <c r="H161" s="299"/>
      <c r="I161" s="299"/>
      <c r="J161" s="300"/>
      <c r="K161" s="1288" t="str">
        <f t="shared" si="28"/>
        <v/>
      </c>
      <c r="L161" s="233"/>
    </row>
    <row r="162" spans="1:26" ht="18.75" hidden="1" customHeight="1">
      <c r="A162" s="242">
        <v>595</v>
      </c>
      <c r="B162" s="46"/>
      <c r="C162" s="49">
        <v>4840</v>
      </c>
      <c r="D162" s="92" t="s">
        <v>553</v>
      </c>
      <c r="E162" s="371"/>
      <c r="F162" s="372">
        <f t="shared" si="30"/>
        <v>0</v>
      </c>
      <c r="G162" s="298"/>
      <c r="H162" s="299"/>
      <c r="I162" s="299"/>
      <c r="J162" s="300"/>
      <c r="K162" s="1288" t="str">
        <f t="shared" si="28"/>
        <v/>
      </c>
      <c r="L162" s="233"/>
    </row>
    <row r="163" spans="1:26" ht="31.5" hidden="1">
      <c r="A163" s="242">
        <v>600</v>
      </c>
      <c r="B163" s="46"/>
      <c r="C163" s="49">
        <v>4850</v>
      </c>
      <c r="D163" s="92" t="s">
        <v>554</v>
      </c>
      <c r="E163" s="371"/>
      <c r="F163" s="372">
        <f t="shared" si="30"/>
        <v>0</v>
      </c>
      <c r="G163" s="298"/>
      <c r="H163" s="299"/>
      <c r="I163" s="299"/>
      <c r="J163" s="300"/>
      <c r="K163" s="1288" t="str">
        <f t="shared" si="28"/>
        <v/>
      </c>
      <c r="L163" s="233"/>
    </row>
    <row r="164" spans="1:26" ht="31.5" hidden="1">
      <c r="A164" s="242">
        <v>605</v>
      </c>
      <c r="B164" s="46"/>
      <c r="C164" s="49">
        <v>4860</v>
      </c>
      <c r="D164" s="92" t="s">
        <v>555</v>
      </c>
      <c r="E164" s="371"/>
      <c r="F164" s="372">
        <f t="shared" si="30"/>
        <v>0</v>
      </c>
      <c r="G164" s="298"/>
      <c r="H164" s="299"/>
      <c r="I164" s="299"/>
      <c r="J164" s="300"/>
      <c r="K164" s="1288" t="str">
        <f t="shared" si="28"/>
        <v/>
      </c>
      <c r="L164" s="233"/>
    </row>
    <row r="165" spans="1:26" ht="31.5" hidden="1">
      <c r="A165" s="242">
        <v>610</v>
      </c>
      <c r="B165" s="46"/>
      <c r="C165" s="49">
        <v>4870</v>
      </c>
      <c r="D165" s="92" t="s">
        <v>556</v>
      </c>
      <c r="E165" s="371"/>
      <c r="F165" s="372">
        <f t="shared" si="30"/>
        <v>0</v>
      </c>
      <c r="G165" s="298"/>
      <c r="H165" s="299"/>
      <c r="I165" s="299"/>
      <c r="J165" s="300"/>
      <c r="K165" s="1288" t="str">
        <f t="shared" si="28"/>
        <v/>
      </c>
      <c r="L165" s="233"/>
    </row>
    <row r="166" spans="1:26" ht="31.5" hidden="1">
      <c r="A166" s="242">
        <v>615</v>
      </c>
      <c r="B166" s="166"/>
      <c r="C166" s="52">
        <v>4880</v>
      </c>
      <c r="D166" s="101" t="s">
        <v>557</v>
      </c>
      <c r="E166" s="375"/>
      <c r="F166" s="376">
        <f t="shared" si="30"/>
        <v>0</v>
      </c>
      <c r="G166" s="307"/>
      <c r="H166" s="308"/>
      <c r="I166" s="308"/>
      <c r="J166" s="309"/>
      <c r="K166" s="1288" t="str">
        <f t="shared" si="28"/>
        <v/>
      </c>
      <c r="L166" s="233"/>
    </row>
    <row r="167" spans="1:26" s="112" customFormat="1" ht="20.25" customHeight="1" thickBot="1">
      <c r="A167" s="245">
        <v>620</v>
      </c>
      <c r="B167" s="1125" t="s">
        <v>1210</v>
      </c>
      <c r="C167" s="1126" t="s">
        <v>478</v>
      </c>
      <c r="D167" s="1127" t="s">
        <v>1209</v>
      </c>
      <c r="E167" s="165">
        <f t="shared" ref="E167:J167" si="31">SUM(E22,E28,E33,E39,E47,E52,E58,E61,E64,E65,E72,E73,E74,E90,E93,E94,E106,E110,E119,E123,E135,E136,E137,E140,E149,E158)</f>
        <v>0</v>
      </c>
      <c r="F167" s="165">
        <f t="shared" si="31"/>
        <v>262390</v>
      </c>
      <c r="G167" s="366">
        <f t="shared" si="31"/>
        <v>298623</v>
      </c>
      <c r="H167" s="367">
        <f t="shared" si="31"/>
        <v>0</v>
      </c>
      <c r="I167" s="367">
        <f t="shared" si="31"/>
        <v>0</v>
      </c>
      <c r="J167" s="368">
        <f t="shared" si="31"/>
        <v>-36233</v>
      </c>
      <c r="K167" s="4">
        <v>1</v>
      </c>
      <c r="L167" s="233"/>
      <c r="M167" s="1725"/>
      <c r="N167" s="104"/>
      <c r="O167" s="104"/>
      <c r="P167" s="104"/>
      <c r="Q167" s="104"/>
      <c r="R167" s="104"/>
      <c r="S167" s="104"/>
      <c r="T167" s="104"/>
      <c r="U167" s="104"/>
      <c r="V167" s="104"/>
      <c r="W167" s="104"/>
      <c r="X167" s="104"/>
      <c r="Y167" s="104"/>
      <c r="Z167" s="104"/>
    </row>
    <row r="168" spans="1:26" s="113" customFormat="1" ht="15.75" customHeight="1" thickTop="1">
      <c r="A168" s="59"/>
      <c r="B168" s="1035"/>
      <c r="C168" s="1128"/>
      <c r="D168" s="1129"/>
      <c r="E168" s="390"/>
      <c r="F168" s="390"/>
      <c r="G168" s="138"/>
      <c r="H168" s="138"/>
      <c r="I168" s="138"/>
      <c r="J168" s="138"/>
      <c r="K168" s="4">
        <v>1</v>
      </c>
      <c r="L168" s="210"/>
      <c r="M168" s="1724"/>
      <c r="N168" s="103"/>
      <c r="O168" s="103"/>
      <c r="P168" s="103"/>
      <c r="Q168" s="103"/>
      <c r="R168" s="103"/>
      <c r="S168" s="103"/>
      <c r="T168" s="103"/>
      <c r="U168" s="103"/>
      <c r="V168" s="103"/>
      <c r="W168" s="103"/>
      <c r="X168" s="103"/>
      <c r="Y168" s="103"/>
      <c r="Z168" s="103"/>
    </row>
    <row r="169" spans="1:26" s="113" customFormat="1" ht="15.75" hidden="1" customHeight="1">
      <c r="A169" s="59"/>
      <c r="B169" s="1035"/>
      <c r="C169" s="1128"/>
      <c r="D169" s="1129"/>
      <c r="E169" s="390"/>
      <c r="F169" s="390"/>
      <c r="G169" s="138"/>
      <c r="H169" s="138"/>
      <c r="I169" s="138"/>
      <c r="J169" s="138"/>
      <c r="K169" s="4"/>
      <c r="L169" s="210"/>
      <c r="M169" s="1724"/>
      <c r="N169" s="103"/>
      <c r="O169" s="103"/>
      <c r="P169" s="103"/>
      <c r="Q169" s="103"/>
      <c r="R169" s="103"/>
      <c r="S169" s="103"/>
      <c r="T169" s="103"/>
      <c r="U169" s="103"/>
      <c r="V169" s="103"/>
      <c r="W169" s="103"/>
      <c r="X169" s="103"/>
      <c r="Y169" s="103"/>
      <c r="Z169" s="103"/>
    </row>
    <row r="170" spans="1:26" s="113" customFormat="1" ht="15.75" hidden="1" customHeight="1">
      <c r="A170" s="59"/>
      <c r="B170" s="1035"/>
      <c r="C170" s="1128"/>
      <c r="D170" s="1129"/>
      <c r="E170" s="390"/>
      <c r="F170" s="390"/>
      <c r="G170" s="138"/>
      <c r="H170" s="138"/>
      <c r="I170" s="138"/>
      <c r="J170" s="138"/>
      <c r="K170" s="4"/>
      <c r="L170" s="210"/>
      <c r="M170" s="1724"/>
      <c r="N170" s="103"/>
      <c r="O170" s="103"/>
      <c r="P170" s="103"/>
      <c r="Q170" s="103"/>
      <c r="R170" s="103"/>
      <c r="S170" s="103"/>
      <c r="T170" s="103"/>
      <c r="U170" s="103"/>
      <c r="V170" s="103"/>
      <c r="W170" s="103"/>
      <c r="X170" s="103"/>
      <c r="Y170" s="103"/>
      <c r="Z170" s="103"/>
    </row>
    <row r="171" spans="1:26" s="113" customFormat="1" ht="15.75" customHeight="1">
      <c r="A171" s="59"/>
      <c r="B171" s="1035"/>
      <c r="C171" s="1128"/>
      <c r="D171" s="1129"/>
      <c r="E171" s="390"/>
      <c r="F171" s="390"/>
      <c r="G171" s="138"/>
      <c r="H171" s="138"/>
      <c r="I171" s="138"/>
      <c r="J171" s="138"/>
      <c r="K171" s="4">
        <v>1</v>
      </c>
      <c r="L171" s="210"/>
      <c r="M171" s="1728"/>
    </row>
    <row r="172" spans="1:26" s="113" customFormat="1">
      <c r="A172" s="59"/>
      <c r="B172" s="1130"/>
      <c r="C172" s="1130"/>
      <c r="D172" s="1131"/>
      <c r="E172" s="1132"/>
      <c r="F172" s="1132"/>
      <c r="G172" s="1133"/>
      <c r="H172" s="1133"/>
      <c r="I172" s="1133"/>
      <c r="J172" s="1133"/>
      <c r="K172" s="4">
        <v>1</v>
      </c>
      <c r="L172" s="210"/>
      <c r="M172" s="1728"/>
    </row>
    <row r="173" spans="1:26" s="113" customFormat="1">
      <c r="A173" s="59"/>
      <c r="B173" s="524"/>
      <c r="C173" s="894"/>
      <c r="D173" s="916"/>
      <c r="E173" s="927"/>
      <c r="F173" s="927"/>
      <c r="G173" s="525"/>
      <c r="H173" s="525"/>
      <c r="I173" s="525"/>
      <c r="J173" s="525"/>
      <c r="K173" s="4">
        <v>1</v>
      </c>
      <c r="L173" s="1117"/>
      <c r="M173" s="1728"/>
    </row>
    <row r="174" spans="1:26" s="113" customFormat="1" ht="20.25" customHeight="1">
      <c r="A174" s="59"/>
      <c r="B174" s="1987" t="str">
        <f>$B$7</f>
        <v>ОТЧЕТНИ ДАННИ ПО ЕБК ЗА ИЗПЪЛНЕНИЕТО НА БЮДЖЕТА</v>
      </c>
      <c r="C174" s="1988"/>
      <c r="D174" s="1988"/>
      <c r="E174" s="927"/>
      <c r="F174" s="927"/>
      <c r="G174" s="525"/>
      <c r="H174" s="525"/>
      <c r="I174" s="525"/>
      <c r="J174" s="915"/>
      <c r="K174" s="4">
        <v>1</v>
      </c>
      <c r="L174" s="1117"/>
      <c r="M174" s="1728"/>
    </row>
    <row r="175" spans="1:26" s="113" customFormat="1" ht="18.75" customHeight="1">
      <c r="A175" s="59"/>
      <c r="B175" s="524"/>
      <c r="C175" s="894"/>
      <c r="D175" s="916"/>
      <c r="E175" s="917" t="s">
        <v>1220</v>
      </c>
      <c r="F175" s="917" t="s">
        <v>615</v>
      </c>
      <c r="G175" s="525"/>
      <c r="H175" s="525"/>
      <c r="I175" s="525"/>
      <c r="J175" s="525"/>
      <c r="K175" s="4">
        <v>1</v>
      </c>
      <c r="L175" s="1117"/>
      <c r="M175" s="1728"/>
    </row>
    <row r="176" spans="1:26" s="113" customFormat="1" ht="27" customHeight="1">
      <c r="A176" s="59"/>
      <c r="B176" s="1980" t="str">
        <f>$B$9</f>
        <v>ДЪРЖАВЕН ФОНД ЗЕМЕДЕЛИЕ</v>
      </c>
      <c r="C176" s="1981"/>
      <c r="D176" s="1982"/>
      <c r="E176" s="836">
        <f>$E$9</f>
        <v>46023</v>
      </c>
      <c r="F176" s="921">
        <f>$F$9</f>
        <v>46203</v>
      </c>
      <c r="G176" s="525"/>
      <c r="H176" s="525"/>
      <c r="I176" s="525"/>
      <c r="J176" s="525"/>
      <c r="K176" s="4">
        <v>1</v>
      </c>
      <c r="L176" s="1117"/>
      <c r="M176" s="1728"/>
    </row>
    <row r="177" spans="1:26" s="113" customFormat="1" ht="15.75" customHeight="1">
      <c r="A177" s="59"/>
      <c r="B177" s="922" t="str">
        <f>$B$10</f>
        <v xml:space="preserve">                                                            (наименование на разпоредителя с бюджет)</v>
      </c>
      <c r="C177" s="524"/>
      <c r="D177" s="897"/>
      <c r="E177" s="923"/>
      <c r="F177" s="923"/>
      <c r="G177" s="525"/>
      <c r="H177" s="525"/>
      <c r="I177" s="525"/>
      <c r="J177" s="525"/>
      <c r="K177" s="4">
        <v>1</v>
      </c>
      <c r="L177" s="1117"/>
      <c r="M177" s="1728"/>
    </row>
    <row r="178" spans="1:26" s="113" customFormat="1" ht="5.25" customHeight="1">
      <c r="A178" s="59"/>
      <c r="B178" s="922"/>
      <c r="C178" s="524"/>
      <c r="D178" s="897"/>
      <c r="E178" s="922"/>
      <c r="F178" s="524"/>
      <c r="G178" s="525"/>
      <c r="H178" s="525"/>
      <c r="I178" s="525"/>
      <c r="J178" s="525"/>
      <c r="K178" s="4">
        <v>1</v>
      </c>
      <c r="L178" s="1117"/>
      <c r="M178" s="1728"/>
    </row>
    <row r="179" spans="1:26" s="113" customFormat="1" ht="27" customHeight="1">
      <c r="A179" s="5"/>
      <c r="B179" s="1950" t="str">
        <f>$B$12</f>
        <v>Държавен фонд "Земеделие"</v>
      </c>
      <c r="C179" s="1951"/>
      <c r="D179" s="1952"/>
      <c r="E179" s="924" t="s">
        <v>1194</v>
      </c>
      <c r="F179" s="1663" t="str">
        <f>$F$12</f>
        <v>8400</v>
      </c>
      <c r="G179" s="525"/>
      <c r="H179" s="525"/>
      <c r="I179" s="525"/>
      <c r="J179" s="525"/>
      <c r="K179" s="4">
        <v>1</v>
      </c>
      <c r="L179" s="1117"/>
      <c r="M179" s="1728"/>
    </row>
    <row r="180" spans="1:26" s="113" customFormat="1">
      <c r="A180" s="59"/>
      <c r="B180" s="925" t="str">
        <f>$B$13</f>
        <v xml:space="preserve">                                             (наименование на първостепенния разпоредител с бюджет)</v>
      </c>
      <c r="C180" s="524"/>
      <c r="D180" s="897"/>
      <c r="E180" s="1121"/>
      <c r="F180" s="1122"/>
      <c r="G180" s="525"/>
      <c r="H180" s="525"/>
      <c r="I180" s="525"/>
      <c r="J180" s="525"/>
      <c r="K180" s="4">
        <v>1</v>
      </c>
      <c r="L180" s="1117"/>
      <c r="M180" s="1728"/>
    </row>
    <row r="181" spans="1:26" s="113" customFormat="1" ht="21.75" customHeight="1">
      <c r="A181" s="5"/>
      <c r="B181" s="928"/>
      <c r="C181" s="525"/>
      <c r="D181" s="929" t="s">
        <v>1308</v>
      </c>
      <c r="E181" s="930">
        <f>$E$15</f>
        <v>0</v>
      </c>
      <c r="F181" s="1258" t="str">
        <f>$F$15</f>
        <v>БЮДЖЕТ</v>
      </c>
      <c r="G181" s="525"/>
      <c r="H181" s="525"/>
      <c r="I181" s="525"/>
      <c r="J181" s="525"/>
      <c r="K181" s="4">
        <v>1</v>
      </c>
      <c r="L181" s="1117"/>
      <c r="M181" s="1728"/>
    </row>
    <row r="182" spans="1:26" s="113" customFormat="1" ht="16.5" thickBot="1">
      <c r="A182" s="59"/>
      <c r="B182" s="1123"/>
      <c r="C182" s="1123"/>
      <c r="D182" s="1124"/>
      <c r="E182" s="927"/>
      <c r="F182" s="932"/>
      <c r="G182" s="933"/>
      <c r="H182" s="933"/>
      <c r="I182" s="933"/>
      <c r="J182" s="934" t="s">
        <v>2147</v>
      </c>
      <c r="K182" s="4">
        <v>1</v>
      </c>
      <c r="L182" s="1117"/>
      <c r="M182" s="1728"/>
    </row>
    <row r="183" spans="1:26" s="168" customFormat="1" ht="21.75" customHeight="1">
      <c r="A183" s="167"/>
      <c r="B183" s="1134"/>
      <c r="C183" s="1135"/>
      <c r="D183" s="1136" t="s">
        <v>479</v>
      </c>
      <c r="E183" s="938" t="s">
        <v>707</v>
      </c>
      <c r="F183" s="228" t="s">
        <v>1207</v>
      </c>
      <c r="G183" s="939"/>
      <c r="H183" s="940"/>
      <c r="I183" s="939"/>
      <c r="J183" s="941"/>
      <c r="K183" s="4">
        <v>1</v>
      </c>
      <c r="L183" s="1118"/>
      <c r="M183" s="1728"/>
    </row>
    <row r="184" spans="1:26" s="113" customFormat="1" ht="48" thickBot="1">
      <c r="A184" s="5"/>
      <c r="B184" s="942" t="s">
        <v>661</v>
      </c>
      <c r="C184" s="943" t="s">
        <v>708</v>
      </c>
      <c r="D184" s="1137" t="s">
        <v>322</v>
      </c>
      <c r="E184" s="945">
        <f>$C$3</f>
        <v>2026</v>
      </c>
      <c r="F184" s="229" t="s">
        <v>1205</v>
      </c>
      <c r="G184" s="1138" t="s">
        <v>2177</v>
      </c>
      <c r="H184" s="1139" t="s">
        <v>2178</v>
      </c>
      <c r="I184" s="1140" t="s">
        <v>2179</v>
      </c>
      <c r="J184" s="1141" t="s">
        <v>1195</v>
      </c>
      <c r="K184" s="4">
        <v>1</v>
      </c>
      <c r="L184" s="1117"/>
      <c r="M184" s="1728"/>
    </row>
    <row r="185" spans="1:26" s="113" customFormat="1" ht="18.75">
      <c r="A185" s="5"/>
      <c r="B185" s="950"/>
      <c r="C185" s="1142"/>
      <c r="D185" s="1143" t="s">
        <v>480</v>
      </c>
      <c r="E185" s="209" t="s">
        <v>334</v>
      </c>
      <c r="F185" s="209" t="s">
        <v>335</v>
      </c>
      <c r="G185" s="211" t="s">
        <v>973</v>
      </c>
      <c r="H185" s="212" t="s">
        <v>974</v>
      </c>
      <c r="I185" s="212" t="s">
        <v>950</v>
      </c>
      <c r="J185" s="213" t="s">
        <v>1184</v>
      </c>
      <c r="K185" s="4">
        <v>1</v>
      </c>
      <c r="L185" s="1117"/>
      <c r="M185" s="1728"/>
    </row>
    <row r="186" spans="1:26" s="113" customFormat="1" ht="15" customHeight="1">
      <c r="A186" s="5"/>
      <c r="B186" s="1144"/>
      <c r="C186" s="1145"/>
      <c r="D186" s="1146"/>
      <c r="E186" s="377"/>
      <c r="F186" s="377"/>
      <c r="G186" s="136"/>
      <c r="H186" s="136"/>
      <c r="I186" s="136"/>
      <c r="J186" s="137"/>
      <c r="K186" s="4">
        <v>1</v>
      </c>
      <c r="L186" s="1117"/>
      <c r="M186" s="1728"/>
    </row>
    <row r="187" spans="1:26" s="105" customFormat="1" ht="18" customHeight="1">
      <c r="A187" s="7">
        <v>5</v>
      </c>
      <c r="B187" s="962">
        <v>100</v>
      </c>
      <c r="C187" s="2007" t="s">
        <v>481</v>
      </c>
      <c r="D187" s="1993"/>
      <c r="E187" s="214">
        <f t="shared" ref="E187:J187" si="32">SUMIF($B$613:$B$20149,$B187,E$613:E$20149)</f>
        <v>0</v>
      </c>
      <c r="F187" s="215">
        <f t="shared" si="32"/>
        <v>13328525</v>
      </c>
      <c r="G187" s="328">
        <f t="shared" si="32"/>
        <v>11820321</v>
      </c>
      <c r="H187" s="329">
        <f t="shared" si="32"/>
        <v>0</v>
      </c>
      <c r="I187" s="329">
        <f t="shared" si="32"/>
        <v>173</v>
      </c>
      <c r="J187" s="330">
        <f t="shared" si="32"/>
        <v>1508031</v>
      </c>
      <c r="K187" s="1288">
        <f t="shared" ref="K187:K256" si="33">(IF($E187&lt;&gt;0,$K$2,IF($F187&lt;&gt;0,$K$2,IF($G187&lt;&gt;0,$K$2,IF($H187&lt;&gt;0,$K$2,IF($I187&lt;&gt;0,$K$2,IF($J187&lt;&gt;0,$K$2,"")))))))</f>
        <v>1</v>
      </c>
      <c r="L187" s="1119"/>
      <c r="M187" s="1728"/>
      <c r="N187" s="113"/>
      <c r="O187" s="113"/>
      <c r="P187" s="113"/>
      <c r="Q187" s="113"/>
      <c r="R187" s="113"/>
      <c r="S187" s="113"/>
      <c r="T187" s="113"/>
      <c r="U187" s="113"/>
      <c r="V187" s="113"/>
      <c r="W187" s="113"/>
      <c r="X187" s="113"/>
      <c r="Y187" s="113"/>
      <c r="Z187" s="113"/>
    </row>
    <row r="188" spans="1:26" ht="18.75" customHeight="1">
      <c r="A188" s="8">
        <v>10</v>
      </c>
      <c r="B188" s="963"/>
      <c r="C188" s="964">
        <v>101</v>
      </c>
      <c r="D188" s="965" t="s">
        <v>482</v>
      </c>
      <c r="E188" s="370">
        <f t="shared" ref="E188:J189" si="34">SUMIF($C$613:$C$20149,$C188,E$613:E$20149)</f>
        <v>0</v>
      </c>
      <c r="F188" s="378">
        <f t="shared" si="34"/>
        <v>486180</v>
      </c>
      <c r="G188" s="331">
        <f t="shared" si="34"/>
        <v>388132</v>
      </c>
      <c r="H188" s="332">
        <f t="shared" si="34"/>
        <v>0</v>
      </c>
      <c r="I188" s="332">
        <f t="shared" si="34"/>
        <v>0</v>
      </c>
      <c r="J188" s="333">
        <f t="shared" si="34"/>
        <v>98048</v>
      </c>
      <c r="K188" s="1288">
        <f t="shared" si="33"/>
        <v>1</v>
      </c>
      <c r="L188" s="1119" t="s">
        <v>1265</v>
      </c>
      <c r="M188" s="1728"/>
      <c r="N188" s="113"/>
      <c r="O188" s="113"/>
      <c r="P188" s="113"/>
      <c r="Q188" s="113"/>
      <c r="R188" s="113"/>
      <c r="S188" s="113"/>
      <c r="T188" s="113"/>
      <c r="U188" s="113"/>
      <c r="V188" s="113"/>
      <c r="W188" s="113"/>
      <c r="X188" s="113"/>
      <c r="Y188" s="113"/>
      <c r="Z188" s="113"/>
    </row>
    <row r="189" spans="1:26" ht="18.75" customHeight="1">
      <c r="A189" s="8">
        <v>15</v>
      </c>
      <c r="B189" s="963"/>
      <c r="C189" s="966">
        <v>102</v>
      </c>
      <c r="D189" s="967" t="s">
        <v>483</v>
      </c>
      <c r="E189" s="376">
        <f t="shared" si="34"/>
        <v>0</v>
      </c>
      <c r="F189" s="379">
        <f t="shared" si="34"/>
        <v>12842345</v>
      </c>
      <c r="G189" s="334">
        <f t="shared" si="34"/>
        <v>11432189</v>
      </c>
      <c r="H189" s="335">
        <f t="shared" si="34"/>
        <v>0</v>
      </c>
      <c r="I189" s="335">
        <f t="shared" si="34"/>
        <v>173</v>
      </c>
      <c r="J189" s="336">
        <f t="shared" si="34"/>
        <v>1409983</v>
      </c>
      <c r="K189" s="1288">
        <f t="shared" si="33"/>
        <v>1</v>
      </c>
      <c r="L189" s="1119" t="s">
        <v>1266</v>
      </c>
      <c r="N189" s="105"/>
      <c r="O189" s="105"/>
      <c r="P189" s="105"/>
      <c r="Q189" s="105"/>
      <c r="R189" s="105"/>
      <c r="S189" s="105"/>
      <c r="T189" s="105"/>
      <c r="U189" s="105"/>
      <c r="V189" s="105"/>
      <c r="W189" s="105"/>
      <c r="X189" s="105"/>
      <c r="Y189" s="105"/>
      <c r="Z189" s="105"/>
    </row>
    <row r="190" spans="1:26" s="105" customFormat="1" ht="18" customHeight="1">
      <c r="A190" s="7">
        <v>35</v>
      </c>
      <c r="B190" s="962">
        <v>200</v>
      </c>
      <c r="C190" s="2010" t="s">
        <v>484</v>
      </c>
      <c r="D190" s="2010"/>
      <c r="E190" s="214">
        <f t="shared" ref="E190:J190" si="35">SUMIF($B$613:$B$20149,$B190,E$613:E$20149)</f>
        <v>0</v>
      </c>
      <c r="F190" s="215">
        <f t="shared" si="35"/>
        <v>740832</v>
      </c>
      <c r="G190" s="328">
        <f t="shared" si="35"/>
        <v>697945</v>
      </c>
      <c r="H190" s="329">
        <f t="shared" si="35"/>
        <v>0</v>
      </c>
      <c r="I190" s="329">
        <f t="shared" si="35"/>
        <v>0</v>
      </c>
      <c r="J190" s="330">
        <f t="shared" si="35"/>
        <v>42887</v>
      </c>
      <c r="K190" s="1288">
        <f t="shared" si="33"/>
        <v>1</v>
      </c>
      <c r="L190" s="1119" t="s">
        <v>1267</v>
      </c>
      <c r="M190" s="1724"/>
      <c r="N190" s="103"/>
      <c r="O190" s="103"/>
      <c r="P190" s="103"/>
      <c r="Q190" s="103"/>
      <c r="R190" s="103"/>
      <c r="S190" s="103"/>
      <c r="T190" s="103"/>
      <c r="U190" s="103"/>
      <c r="V190" s="103"/>
      <c r="W190" s="103"/>
      <c r="X190" s="103"/>
      <c r="Y190" s="103"/>
      <c r="Z190" s="103"/>
    </row>
    <row r="191" spans="1:26" ht="18" customHeight="1">
      <c r="A191" s="8">
        <v>40</v>
      </c>
      <c r="B191" s="968"/>
      <c r="C191" s="964">
        <v>201</v>
      </c>
      <c r="D191" s="965" t="s">
        <v>485</v>
      </c>
      <c r="E191" s="370">
        <f t="shared" ref="E191:J195" si="36">SUMIF($C$613:$C$20149,$C191,E$613:E$20149)</f>
        <v>0</v>
      </c>
      <c r="F191" s="378">
        <f t="shared" si="36"/>
        <v>186409</v>
      </c>
      <c r="G191" s="331">
        <f t="shared" si="36"/>
        <v>145743</v>
      </c>
      <c r="H191" s="332">
        <f t="shared" si="36"/>
        <v>0</v>
      </c>
      <c r="I191" s="332">
        <f t="shared" si="36"/>
        <v>0</v>
      </c>
      <c r="J191" s="333">
        <f t="shared" si="36"/>
        <v>40666</v>
      </c>
      <c r="K191" s="1288">
        <f t="shared" si="33"/>
        <v>1</v>
      </c>
      <c r="L191" s="1119" t="s">
        <v>1268</v>
      </c>
    </row>
    <row r="192" spans="1:26" ht="18" customHeight="1">
      <c r="A192" s="8">
        <v>45</v>
      </c>
      <c r="B192" s="969"/>
      <c r="C192" s="970">
        <v>202</v>
      </c>
      <c r="D192" s="971" t="s">
        <v>486</v>
      </c>
      <c r="E192" s="372">
        <f t="shared" si="36"/>
        <v>0</v>
      </c>
      <c r="F192" s="380">
        <f t="shared" si="36"/>
        <v>23734</v>
      </c>
      <c r="G192" s="337">
        <f t="shared" si="36"/>
        <v>21954</v>
      </c>
      <c r="H192" s="338">
        <f t="shared" si="36"/>
        <v>0</v>
      </c>
      <c r="I192" s="338">
        <f t="shared" si="36"/>
        <v>0</v>
      </c>
      <c r="J192" s="339">
        <f t="shared" si="36"/>
        <v>1780</v>
      </c>
      <c r="K192" s="1288">
        <f t="shared" si="33"/>
        <v>1</v>
      </c>
      <c r="L192" s="1119" t="s">
        <v>1269</v>
      </c>
      <c r="N192" s="105"/>
      <c r="O192" s="105"/>
      <c r="P192" s="105"/>
      <c r="Q192" s="105"/>
      <c r="R192" s="105"/>
      <c r="S192" s="105"/>
      <c r="T192" s="105"/>
      <c r="U192" s="105"/>
      <c r="V192" s="105"/>
      <c r="W192" s="105"/>
      <c r="X192" s="105"/>
      <c r="Y192" s="105"/>
      <c r="Z192" s="105"/>
    </row>
    <row r="193" spans="1:26">
      <c r="A193" s="8">
        <v>50</v>
      </c>
      <c r="B193" s="972"/>
      <c r="C193" s="970">
        <v>205</v>
      </c>
      <c r="D193" s="971" t="s">
        <v>838</v>
      </c>
      <c r="E193" s="372">
        <f t="shared" si="36"/>
        <v>0</v>
      </c>
      <c r="F193" s="380">
        <f t="shared" si="36"/>
        <v>202843</v>
      </c>
      <c r="G193" s="337">
        <f t="shared" si="36"/>
        <v>202857</v>
      </c>
      <c r="H193" s="338">
        <f t="shared" si="36"/>
        <v>0</v>
      </c>
      <c r="I193" s="338">
        <f t="shared" si="36"/>
        <v>0</v>
      </c>
      <c r="J193" s="339">
        <f t="shared" si="36"/>
        <v>-14</v>
      </c>
      <c r="K193" s="1288">
        <f t="shared" si="33"/>
        <v>1</v>
      </c>
      <c r="L193" s="1119" t="s">
        <v>1270</v>
      </c>
    </row>
    <row r="194" spans="1:26" ht="18" customHeight="1">
      <c r="A194" s="8">
        <v>55</v>
      </c>
      <c r="B194" s="972"/>
      <c r="C194" s="970">
        <v>208</v>
      </c>
      <c r="D194" s="973" t="s">
        <v>839</v>
      </c>
      <c r="E194" s="372">
        <f t="shared" si="36"/>
        <v>0</v>
      </c>
      <c r="F194" s="380">
        <f t="shared" si="36"/>
        <v>174151</v>
      </c>
      <c r="G194" s="337">
        <f t="shared" si="36"/>
        <v>174151</v>
      </c>
      <c r="H194" s="338">
        <f t="shared" si="36"/>
        <v>0</v>
      </c>
      <c r="I194" s="338">
        <f t="shared" si="36"/>
        <v>0</v>
      </c>
      <c r="J194" s="339">
        <f t="shared" si="36"/>
        <v>0</v>
      </c>
      <c r="K194" s="1288">
        <f t="shared" si="33"/>
        <v>1</v>
      </c>
      <c r="L194" s="1119" t="s">
        <v>1271</v>
      </c>
    </row>
    <row r="195" spans="1:26" ht="18" customHeight="1">
      <c r="A195" s="8">
        <v>60</v>
      </c>
      <c r="B195" s="968"/>
      <c r="C195" s="966">
        <v>209</v>
      </c>
      <c r="D195" s="974" t="s">
        <v>840</v>
      </c>
      <c r="E195" s="376">
        <f t="shared" si="36"/>
        <v>0</v>
      </c>
      <c r="F195" s="379">
        <f t="shared" si="36"/>
        <v>153695</v>
      </c>
      <c r="G195" s="334">
        <f t="shared" si="36"/>
        <v>153240</v>
      </c>
      <c r="H195" s="335">
        <f t="shared" si="36"/>
        <v>0</v>
      </c>
      <c r="I195" s="335">
        <f t="shared" si="36"/>
        <v>0</v>
      </c>
      <c r="J195" s="336">
        <f t="shared" si="36"/>
        <v>455</v>
      </c>
      <c r="K195" s="1288">
        <f t="shared" si="33"/>
        <v>1</v>
      </c>
      <c r="L195" s="1119" t="s">
        <v>1272</v>
      </c>
    </row>
    <row r="196" spans="1:26" s="105" customFormat="1" ht="18.75" customHeight="1">
      <c r="A196" s="7">
        <v>65</v>
      </c>
      <c r="B196" s="962">
        <v>500</v>
      </c>
      <c r="C196" s="2038" t="s">
        <v>841</v>
      </c>
      <c r="D196" s="2038"/>
      <c r="E196" s="214">
        <f t="shared" ref="E196:J196" si="37">SUMIF($B$613:$B$20149,$B196,E$613:E$20149)</f>
        <v>0</v>
      </c>
      <c r="F196" s="215">
        <f t="shared" si="37"/>
        <v>4325100</v>
      </c>
      <c r="G196" s="328">
        <f t="shared" si="37"/>
        <v>0</v>
      </c>
      <c r="H196" s="329">
        <f t="shared" si="37"/>
        <v>0</v>
      </c>
      <c r="I196" s="329">
        <f t="shared" si="37"/>
        <v>0</v>
      </c>
      <c r="J196" s="330">
        <f t="shared" si="37"/>
        <v>4325100</v>
      </c>
      <c r="K196" s="1288">
        <f t="shared" si="33"/>
        <v>1</v>
      </c>
      <c r="L196" s="1119" t="s">
        <v>1273</v>
      </c>
      <c r="M196" s="1724"/>
      <c r="N196" s="103"/>
      <c r="O196" s="103"/>
      <c r="P196" s="103"/>
      <c r="Q196" s="103"/>
      <c r="R196" s="103"/>
      <c r="S196" s="103"/>
      <c r="T196" s="103"/>
      <c r="U196" s="103"/>
      <c r="V196" s="103"/>
      <c r="W196" s="103"/>
      <c r="X196" s="103"/>
      <c r="Y196" s="103"/>
      <c r="Z196" s="103"/>
    </row>
    <row r="197" spans="1:26">
      <c r="A197" s="8">
        <v>70</v>
      </c>
      <c r="B197" s="968"/>
      <c r="C197" s="975">
        <v>551</v>
      </c>
      <c r="D197" s="976" t="s">
        <v>842</v>
      </c>
      <c r="E197" s="370">
        <f t="shared" ref="E197:J203" si="38">SUMIF($C$613:$C$20149,$C197,E$613:E$20149)</f>
        <v>0</v>
      </c>
      <c r="F197" s="378">
        <f t="shared" si="38"/>
        <v>2623215</v>
      </c>
      <c r="G197" s="331">
        <f t="shared" si="38"/>
        <v>0</v>
      </c>
      <c r="H197" s="332">
        <f t="shared" si="38"/>
        <v>0</v>
      </c>
      <c r="I197" s="332">
        <f t="shared" si="38"/>
        <v>0</v>
      </c>
      <c r="J197" s="333">
        <f t="shared" si="38"/>
        <v>2623215</v>
      </c>
      <c r="K197" s="1288">
        <f t="shared" si="33"/>
        <v>1</v>
      </c>
      <c r="L197" s="1119" t="s">
        <v>1268</v>
      </c>
    </row>
    <row r="198" spans="1:26" ht="18.75" hidden="1" customHeight="1">
      <c r="A198" s="8">
        <v>75</v>
      </c>
      <c r="B198" s="968"/>
      <c r="C198" s="977">
        <f>C197+1</f>
        <v>552</v>
      </c>
      <c r="D198" s="978" t="s">
        <v>1227</v>
      </c>
      <c r="E198" s="372">
        <f t="shared" si="38"/>
        <v>0</v>
      </c>
      <c r="F198" s="380">
        <f t="shared" si="38"/>
        <v>0</v>
      </c>
      <c r="G198" s="337">
        <f t="shared" si="38"/>
        <v>0</v>
      </c>
      <c r="H198" s="338">
        <f t="shared" si="38"/>
        <v>0</v>
      </c>
      <c r="I198" s="338">
        <f t="shared" si="38"/>
        <v>0</v>
      </c>
      <c r="J198" s="339">
        <f t="shared" si="38"/>
        <v>0</v>
      </c>
      <c r="K198" s="1288" t="str">
        <f t="shared" si="33"/>
        <v/>
      </c>
      <c r="L198" s="1119" t="s">
        <v>1274</v>
      </c>
      <c r="N198" s="105"/>
      <c r="O198" s="105"/>
      <c r="P198" s="105"/>
      <c r="Q198" s="105"/>
      <c r="R198" s="105"/>
      <c r="S198" s="105"/>
      <c r="T198" s="105"/>
      <c r="U198" s="105"/>
      <c r="V198" s="105"/>
      <c r="W198" s="105"/>
      <c r="X198" s="105"/>
      <c r="Y198" s="105"/>
      <c r="Z198" s="105"/>
    </row>
    <row r="199" spans="1:26" ht="18.75" hidden="1" customHeight="1">
      <c r="A199" s="8">
        <v>80</v>
      </c>
      <c r="B199" s="979"/>
      <c r="C199" s="977">
        <v>558</v>
      </c>
      <c r="D199" s="980" t="s">
        <v>1322</v>
      </c>
      <c r="E199" s="372">
        <f t="shared" si="38"/>
        <v>0</v>
      </c>
      <c r="F199" s="380">
        <f t="shared" si="38"/>
        <v>0</v>
      </c>
      <c r="G199" s="337">
        <f t="shared" si="38"/>
        <v>0</v>
      </c>
      <c r="H199" s="338">
        <f t="shared" si="38"/>
        <v>0</v>
      </c>
      <c r="I199" s="338">
        <f t="shared" si="38"/>
        <v>0</v>
      </c>
      <c r="J199" s="339">
        <f t="shared" si="38"/>
        <v>0</v>
      </c>
      <c r="K199" s="1288" t="str">
        <f t="shared" si="33"/>
        <v/>
      </c>
      <c r="L199" s="1119" t="s">
        <v>1270</v>
      </c>
    </row>
    <row r="200" spans="1:26" ht="18.75" customHeight="1">
      <c r="A200" s="8">
        <v>80</v>
      </c>
      <c r="B200" s="979"/>
      <c r="C200" s="977">
        <v>560</v>
      </c>
      <c r="D200" s="980" t="s">
        <v>844</v>
      </c>
      <c r="E200" s="372">
        <f t="shared" si="38"/>
        <v>0</v>
      </c>
      <c r="F200" s="380">
        <f t="shared" si="38"/>
        <v>1057465</v>
      </c>
      <c r="G200" s="337">
        <f t="shared" si="38"/>
        <v>0</v>
      </c>
      <c r="H200" s="338">
        <f t="shared" si="38"/>
        <v>0</v>
      </c>
      <c r="I200" s="338">
        <f t="shared" si="38"/>
        <v>0</v>
      </c>
      <c r="J200" s="339">
        <f t="shared" si="38"/>
        <v>1057465</v>
      </c>
      <c r="K200" s="1288">
        <f t="shared" si="33"/>
        <v>1</v>
      </c>
      <c r="L200" s="1119" t="s">
        <v>1275</v>
      </c>
    </row>
    <row r="201" spans="1:26" ht="18.75" customHeight="1">
      <c r="A201" s="8">
        <v>85</v>
      </c>
      <c r="B201" s="979"/>
      <c r="C201" s="977">
        <v>580</v>
      </c>
      <c r="D201" s="978" t="s">
        <v>845</v>
      </c>
      <c r="E201" s="372">
        <f t="shared" si="38"/>
        <v>0</v>
      </c>
      <c r="F201" s="380">
        <f t="shared" si="38"/>
        <v>644420</v>
      </c>
      <c r="G201" s="337">
        <f t="shared" si="38"/>
        <v>0</v>
      </c>
      <c r="H201" s="338">
        <f t="shared" si="38"/>
        <v>0</v>
      </c>
      <c r="I201" s="338">
        <f t="shared" si="38"/>
        <v>0</v>
      </c>
      <c r="J201" s="339">
        <f t="shared" si="38"/>
        <v>644420</v>
      </c>
      <c r="K201" s="1288">
        <f t="shared" si="33"/>
        <v>1</v>
      </c>
      <c r="L201" s="1119"/>
    </row>
    <row r="202" spans="1:26" hidden="1">
      <c r="A202" s="8">
        <v>90</v>
      </c>
      <c r="B202" s="968"/>
      <c r="C202" s="977">
        <v>588</v>
      </c>
      <c r="D202" s="978" t="s">
        <v>1326</v>
      </c>
      <c r="E202" s="372">
        <f t="shared" si="38"/>
        <v>0</v>
      </c>
      <c r="F202" s="380">
        <f t="shared" si="38"/>
        <v>0</v>
      </c>
      <c r="G202" s="337">
        <f t="shared" si="38"/>
        <v>0</v>
      </c>
      <c r="H202" s="338">
        <f t="shared" si="38"/>
        <v>0</v>
      </c>
      <c r="I202" s="338">
        <f t="shared" si="38"/>
        <v>0</v>
      </c>
      <c r="J202" s="339">
        <f t="shared" si="38"/>
        <v>0</v>
      </c>
      <c r="K202" s="1288" t="str">
        <f t="shared" si="33"/>
        <v/>
      </c>
      <c r="L202" s="1119"/>
    </row>
    <row r="203" spans="1:26" ht="31.5" hidden="1">
      <c r="A203" s="8">
        <v>90</v>
      </c>
      <c r="B203" s="968"/>
      <c r="C203" s="981">
        <v>590</v>
      </c>
      <c r="D203" s="982" t="s">
        <v>846</v>
      </c>
      <c r="E203" s="376">
        <f t="shared" si="38"/>
        <v>0</v>
      </c>
      <c r="F203" s="379">
        <f t="shared" si="38"/>
        <v>0</v>
      </c>
      <c r="G203" s="334">
        <f t="shared" si="38"/>
        <v>0</v>
      </c>
      <c r="H203" s="335">
        <f t="shared" si="38"/>
        <v>0</v>
      </c>
      <c r="I203" s="335">
        <f t="shared" si="38"/>
        <v>0</v>
      </c>
      <c r="J203" s="336">
        <f t="shared" si="38"/>
        <v>0</v>
      </c>
      <c r="K203" s="1288" t="str">
        <f t="shared" si="33"/>
        <v/>
      </c>
      <c r="L203" s="1119"/>
    </row>
    <row r="204" spans="1:26" s="105" customFormat="1" ht="18.75" hidden="1" customHeight="1">
      <c r="A204" s="7">
        <v>115</v>
      </c>
      <c r="B204" s="962">
        <v>800</v>
      </c>
      <c r="C204" s="2008" t="s">
        <v>847</v>
      </c>
      <c r="D204" s="2009"/>
      <c r="E204" s="216">
        <f t="shared" ref="E204:J205" si="39">SUMIF($B$613:$B$20149,$B204,E$613:E$20149)</f>
        <v>0</v>
      </c>
      <c r="F204" s="217">
        <f t="shared" si="39"/>
        <v>0</v>
      </c>
      <c r="G204" s="328">
        <f t="shared" si="39"/>
        <v>0</v>
      </c>
      <c r="H204" s="329">
        <f t="shared" si="39"/>
        <v>0</v>
      </c>
      <c r="I204" s="329">
        <f t="shared" si="39"/>
        <v>0</v>
      </c>
      <c r="J204" s="330">
        <f t="shared" si="39"/>
        <v>0</v>
      </c>
      <c r="K204" s="1288" t="str">
        <f t="shared" si="33"/>
        <v/>
      </c>
      <c r="L204" s="1119" t="s">
        <v>1276</v>
      </c>
      <c r="M204" s="1724"/>
      <c r="N204" s="103"/>
      <c r="O204" s="103"/>
      <c r="P204" s="103"/>
      <c r="Q204" s="103"/>
      <c r="R204" s="103"/>
      <c r="S204" s="103"/>
      <c r="T204" s="103"/>
      <c r="U204" s="103"/>
      <c r="V204" s="103"/>
      <c r="W204" s="103"/>
      <c r="X204" s="103"/>
      <c r="Y204" s="103"/>
      <c r="Z204" s="103"/>
    </row>
    <row r="205" spans="1:26" s="105" customFormat="1" ht="18.75" customHeight="1">
      <c r="A205" s="7">
        <v>125</v>
      </c>
      <c r="B205" s="962">
        <v>1000</v>
      </c>
      <c r="C205" s="2010" t="s">
        <v>848</v>
      </c>
      <c r="D205" s="2010"/>
      <c r="E205" s="216">
        <f t="shared" si="39"/>
        <v>0</v>
      </c>
      <c r="F205" s="217">
        <f t="shared" si="39"/>
        <v>7238855</v>
      </c>
      <c r="G205" s="328">
        <f t="shared" si="39"/>
        <v>7094787</v>
      </c>
      <c r="H205" s="329">
        <f t="shared" si="39"/>
        <v>0</v>
      </c>
      <c r="I205" s="329">
        <f t="shared" si="39"/>
        <v>141637</v>
      </c>
      <c r="J205" s="330">
        <f t="shared" si="39"/>
        <v>2431</v>
      </c>
      <c r="K205" s="1288">
        <f t="shared" si="33"/>
        <v>1</v>
      </c>
      <c r="L205" s="1119" t="s">
        <v>1268</v>
      </c>
      <c r="M205" s="1724"/>
      <c r="N205" s="103"/>
      <c r="O205" s="103"/>
      <c r="P205" s="103"/>
      <c r="Q205" s="103"/>
      <c r="R205" s="103"/>
      <c r="S205" s="103"/>
      <c r="T205" s="103"/>
      <c r="U205" s="103"/>
      <c r="V205" s="103"/>
      <c r="W205" s="103"/>
      <c r="X205" s="103"/>
      <c r="Y205" s="103"/>
      <c r="Z205" s="103"/>
    </row>
    <row r="206" spans="1:26" ht="18.75" hidden="1" customHeight="1">
      <c r="A206" s="8">
        <v>130</v>
      </c>
      <c r="B206" s="969"/>
      <c r="C206" s="964">
        <v>1011</v>
      </c>
      <c r="D206" s="983" t="s">
        <v>849</v>
      </c>
      <c r="E206" s="370">
        <f t="shared" ref="E206:J215" si="40">SUMIF($C$613:$C$20149,$C206,E$613:E$20149)</f>
        <v>0</v>
      </c>
      <c r="F206" s="378">
        <f t="shared" si="40"/>
        <v>0</v>
      </c>
      <c r="G206" s="331">
        <f t="shared" si="40"/>
        <v>0</v>
      </c>
      <c r="H206" s="332">
        <f t="shared" si="40"/>
        <v>0</v>
      </c>
      <c r="I206" s="332">
        <f t="shared" si="40"/>
        <v>0</v>
      </c>
      <c r="J206" s="333">
        <f t="shared" si="40"/>
        <v>0</v>
      </c>
      <c r="K206" s="1288" t="str">
        <f t="shared" si="33"/>
        <v/>
      </c>
      <c r="L206" s="1119"/>
      <c r="N206" s="105"/>
      <c r="O206" s="105"/>
      <c r="P206" s="105"/>
      <c r="Q206" s="105"/>
      <c r="R206" s="105"/>
      <c r="S206" s="105"/>
      <c r="T206" s="105"/>
      <c r="U206" s="105"/>
      <c r="V206" s="105"/>
      <c r="W206" s="105"/>
      <c r="X206" s="105"/>
      <c r="Y206" s="105"/>
      <c r="Z206" s="105"/>
    </row>
    <row r="207" spans="1:26" ht="18.75" customHeight="1">
      <c r="A207" s="8">
        <v>135</v>
      </c>
      <c r="B207" s="969"/>
      <c r="C207" s="970">
        <v>1012</v>
      </c>
      <c r="D207" s="971" t="s">
        <v>850</v>
      </c>
      <c r="E207" s="372">
        <f t="shared" si="40"/>
        <v>0</v>
      </c>
      <c r="F207" s="380">
        <f t="shared" si="40"/>
        <v>14660</v>
      </c>
      <c r="G207" s="337">
        <f t="shared" si="40"/>
        <v>14600</v>
      </c>
      <c r="H207" s="338">
        <f t="shared" si="40"/>
        <v>0</v>
      </c>
      <c r="I207" s="338">
        <f t="shared" si="40"/>
        <v>60</v>
      </c>
      <c r="J207" s="339">
        <f t="shared" si="40"/>
        <v>0</v>
      </c>
      <c r="K207" s="1288">
        <f t="shared" si="33"/>
        <v>1</v>
      </c>
      <c r="L207" s="1119" t="s">
        <v>1265</v>
      </c>
      <c r="N207" s="105"/>
      <c r="O207" s="105"/>
      <c r="P207" s="105"/>
      <c r="Q207" s="105"/>
      <c r="R207" s="105"/>
      <c r="S207" s="105"/>
      <c r="T207" s="105"/>
      <c r="U207" s="105"/>
      <c r="V207" s="105"/>
      <c r="W207" s="105"/>
      <c r="X207" s="105"/>
      <c r="Y207" s="105"/>
      <c r="Z207" s="105"/>
    </row>
    <row r="208" spans="1:26" ht="18.75" hidden="1" customHeight="1">
      <c r="A208" s="8">
        <v>140</v>
      </c>
      <c r="B208" s="969"/>
      <c r="C208" s="970">
        <v>1013</v>
      </c>
      <c r="D208" s="971" t="s">
        <v>851</v>
      </c>
      <c r="E208" s="372">
        <f t="shared" si="40"/>
        <v>0</v>
      </c>
      <c r="F208" s="380">
        <f t="shared" si="40"/>
        <v>0</v>
      </c>
      <c r="G208" s="337">
        <f t="shared" si="40"/>
        <v>0</v>
      </c>
      <c r="H208" s="338">
        <f t="shared" si="40"/>
        <v>0</v>
      </c>
      <c r="I208" s="338">
        <f t="shared" si="40"/>
        <v>0</v>
      </c>
      <c r="J208" s="339">
        <f t="shared" si="40"/>
        <v>0</v>
      </c>
      <c r="K208" s="1288" t="str">
        <f t="shared" si="33"/>
        <v/>
      </c>
      <c r="L208" s="1119" t="s">
        <v>1268</v>
      </c>
    </row>
    <row r="209" spans="1:26" ht="18.75" hidden="1" customHeight="1">
      <c r="A209" s="8">
        <v>145</v>
      </c>
      <c r="B209" s="969"/>
      <c r="C209" s="970">
        <v>1014</v>
      </c>
      <c r="D209" s="971" t="s">
        <v>852</v>
      </c>
      <c r="E209" s="372">
        <f t="shared" si="40"/>
        <v>0</v>
      </c>
      <c r="F209" s="380">
        <f t="shared" si="40"/>
        <v>0</v>
      </c>
      <c r="G209" s="337">
        <f t="shared" si="40"/>
        <v>0</v>
      </c>
      <c r="H209" s="338">
        <f t="shared" si="40"/>
        <v>0</v>
      </c>
      <c r="I209" s="338">
        <f t="shared" si="40"/>
        <v>0</v>
      </c>
      <c r="J209" s="339">
        <f t="shared" si="40"/>
        <v>0</v>
      </c>
      <c r="K209" s="1288" t="str">
        <f t="shared" si="33"/>
        <v/>
      </c>
      <c r="L209" s="1119" t="s">
        <v>1278</v>
      </c>
    </row>
    <row r="210" spans="1:26" ht="18.75" customHeight="1">
      <c r="A210" s="8">
        <v>150</v>
      </c>
      <c r="B210" s="969"/>
      <c r="C210" s="970">
        <v>1015</v>
      </c>
      <c r="D210" s="971" t="s">
        <v>853</v>
      </c>
      <c r="E210" s="372">
        <f t="shared" si="40"/>
        <v>0</v>
      </c>
      <c r="F210" s="380">
        <f t="shared" si="40"/>
        <v>174429</v>
      </c>
      <c r="G210" s="337">
        <f t="shared" si="40"/>
        <v>166320</v>
      </c>
      <c r="H210" s="338">
        <f t="shared" si="40"/>
        <v>0</v>
      </c>
      <c r="I210" s="338">
        <f t="shared" si="40"/>
        <v>8109</v>
      </c>
      <c r="J210" s="339">
        <f t="shared" si="40"/>
        <v>0</v>
      </c>
      <c r="K210" s="1288">
        <f t="shared" si="33"/>
        <v>1</v>
      </c>
      <c r="L210" s="1119" t="s">
        <v>1280</v>
      </c>
    </row>
    <row r="211" spans="1:26" ht="18.75" customHeight="1">
      <c r="A211" s="8">
        <v>155</v>
      </c>
      <c r="B211" s="969"/>
      <c r="C211" s="984">
        <v>1016</v>
      </c>
      <c r="D211" s="985" t="s">
        <v>854</v>
      </c>
      <c r="E211" s="374">
        <f t="shared" si="40"/>
        <v>0</v>
      </c>
      <c r="F211" s="381">
        <f t="shared" si="40"/>
        <v>492184</v>
      </c>
      <c r="G211" s="340">
        <f t="shared" si="40"/>
        <v>491713</v>
      </c>
      <c r="H211" s="341">
        <f t="shared" si="40"/>
        <v>0</v>
      </c>
      <c r="I211" s="341">
        <f t="shared" si="40"/>
        <v>471</v>
      </c>
      <c r="J211" s="342">
        <f t="shared" si="40"/>
        <v>0</v>
      </c>
      <c r="K211" s="1288">
        <f t="shared" si="33"/>
        <v>1</v>
      </c>
      <c r="L211" s="1119" t="s">
        <v>1277</v>
      </c>
    </row>
    <row r="212" spans="1:26" ht="18.75" customHeight="1">
      <c r="A212" s="8">
        <v>160</v>
      </c>
      <c r="B212" s="963"/>
      <c r="C212" s="986">
        <v>1020</v>
      </c>
      <c r="D212" s="987" t="s">
        <v>855</v>
      </c>
      <c r="E212" s="382">
        <f t="shared" si="40"/>
        <v>0</v>
      </c>
      <c r="F212" s="383">
        <f t="shared" si="40"/>
        <v>3289510</v>
      </c>
      <c r="G212" s="343">
        <f t="shared" si="40"/>
        <v>3287687</v>
      </c>
      <c r="H212" s="344">
        <f t="shared" si="40"/>
        <v>0</v>
      </c>
      <c r="I212" s="344">
        <f t="shared" si="40"/>
        <v>552</v>
      </c>
      <c r="J212" s="345">
        <f t="shared" si="40"/>
        <v>1271</v>
      </c>
      <c r="K212" s="1288">
        <f t="shared" si="33"/>
        <v>1</v>
      </c>
      <c r="L212" s="1119" t="s">
        <v>1281</v>
      </c>
    </row>
    <row r="213" spans="1:26" ht="18.75" customHeight="1">
      <c r="A213" s="8">
        <v>165</v>
      </c>
      <c r="B213" s="969"/>
      <c r="C213" s="988">
        <v>1030</v>
      </c>
      <c r="D213" s="989" t="s">
        <v>856</v>
      </c>
      <c r="E213" s="384">
        <f t="shared" si="40"/>
        <v>0</v>
      </c>
      <c r="F213" s="385">
        <f t="shared" si="40"/>
        <v>133721</v>
      </c>
      <c r="G213" s="346">
        <f t="shared" si="40"/>
        <v>133721</v>
      </c>
      <c r="H213" s="347">
        <f t="shared" si="40"/>
        <v>0</v>
      </c>
      <c r="I213" s="347">
        <f t="shared" si="40"/>
        <v>0</v>
      </c>
      <c r="J213" s="348">
        <f t="shared" si="40"/>
        <v>0</v>
      </c>
      <c r="K213" s="1288">
        <f t="shared" si="33"/>
        <v>1</v>
      </c>
      <c r="L213" s="1120" t="s">
        <v>1270</v>
      </c>
    </row>
    <row r="214" spans="1:26" ht="18.75" customHeight="1">
      <c r="A214" s="8">
        <v>175</v>
      </c>
      <c r="B214" s="969"/>
      <c r="C214" s="986">
        <v>1051</v>
      </c>
      <c r="D214" s="990" t="s">
        <v>857</v>
      </c>
      <c r="E214" s="382">
        <f t="shared" si="40"/>
        <v>0</v>
      </c>
      <c r="F214" s="383">
        <f t="shared" si="40"/>
        <v>124385</v>
      </c>
      <c r="G214" s="343">
        <f t="shared" si="40"/>
        <v>0</v>
      </c>
      <c r="H214" s="344">
        <f t="shared" si="40"/>
        <v>0</v>
      </c>
      <c r="I214" s="344">
        <f t="shared" si="40"/>
        <v>124385</v>
      </c>
      <c r="J214" s="345">
        <f t="shared" si="40"/>
        <v>0</v>
      </c>
      <c r="K214" s="1288">
        <f t="shared" si="33"/>
        <v>1</v>
      </c>
      <c r="L214" s="1120"/>
    </row>
    <row r="215" spans="1:26" ht="18.75" customHeight="1">
      <c r="A215" s="8">
        <v>180</v>
      </c>
      <c r="B215" s="969"/>
      <c r="C215" s="970">
        <v>1052</v>
      </c>
      <c r="D215" s="971" t="s">
        <v>858</v>
      </c>
      <c r="E215" s="372">
        <f t="shared" si="40"/>
        <v>0</v>
      </c>
      <c r="F215" s="380">
        <f t="shared" si="40"/>
        <v>17192</v>
      </c>
      <c r="G215" s="337">
        <f t="shared" si="40"/>
        <v>9132</v>
      </c>
      <c r="H215" s="338">
        <f t="shared" si="40"/>
        <v>0</v>
      </c>
      <c r="I215" s="338">
        <f t="shared" si="40"/>
        <v>8060</v>
      </c>
      <c r="J215" s="339">
        <f t="shared" si="40"/>
        <v>0</v>
      </c>
      <c r="K215" s="1288">
        <f t="shared" si="33"/>
        <v>1</v>
      </c>
      <c r="L215" s="1120"/>
    </row>
    <row r="216" spans="1:26" ht="18.75" customHeight="1">
      <c r="A216" s="8">
        <v>185</v>
      </c>
      <c r="B216" s="969"/>
      <c r="C216" s="988">
        <v>1053</v>
      </c>
      <c r="D216" s="989" t="s">
        <v>1211</v>
      </c>
      <c r="E216" s="384">
        <f t="shared" ref="E216:J222" si="41">SUMIF($C$613:$C$20149,$C216,E$613:E$20149)</f>
        <v>0</v>
      </c>
      <c r="F216" s="385">
        <f t="shared" si="41"/>
        <v>14063</v>
      </c>
      <c r="G216" s="346">
        <f t="shared" si="41"/>
        <v>14063</v>
      </c>
      <c r="H216" s="347">
        <f t="shared" si="41"/>
        <v>0</v>
      </c>
      <c r="I216" s="347">
        <f t="shared" si="41"/>
        <v>0</v>
      </c>
      <c r="J216" s="348">
        <f t="shared" si="41"/>
        <v>0</v>
      </c>
      <c r="K216" s="1288">
        <f t="shared" si="33"/>
        <v>1</v>
      </c>
      <c r="L216" s="1119" t="s">
        <v>1265</v>
      </c>
    </row>
    <row r="217" spans="1:26" ht="18.75" customHeight="1">
      <c r="A217" s="8">
        <v>190</v>
      </c>
      <c r="B217" s="969"/>
      <c r="C217" s="986">
        <v>1062</v>
      </c>
      <c r="D217" s="987" t="s">
        <v>859</v>
      </c>
      <c r="E217" s="382">
        <f t="shared" si="41"/>
        <v>0</v>
      </c>
      <c r="F217" s="383">
        <f t="shared" si="41"/>
        <v>27952</v>
      </c>
      <c r="G217" s="343">
        <f t="shared" si="41"/>
        <v>27952</v>
      </c>
      <c r="H217" s="344">
        <f t="shared" si="41"/>
        <v>0</v>
      </c>
      <c r="I217" s="344">
        <f t="shared" si="41"/>
        <v>0</v>
      </c>
      <c r="J217" s="345">
        <f t="shared" si="41"/>
        <v>0</v>
      </c>
      <c r="K217" s="1288">
        <f t="shared" si="33"/>
        <v>1</v>
      </c>
      <c r="L217" s="1119" t="s">
        <v>1266</v>
      </c>
    </row>
    <row r="218" spans="1:26" ht="18.75" hidden="1" customHeight="1">
      <c r="A218" s="8">
        <v>200</v>
      </c>
      <c r="B218" s="969"/>
      <c r="C218" s="988">
        <v>1063</v>
      </c>
      <c r="D218" s="991" t="s">
        <v>1180</v>
      </c>
      <c r="E218" s="384">
        <f t="shared" si="41"/>
        <v>0</v>
      </c>
      <c r="F218" s="385">
        <f t="shared" si="41"/>
        <v>0</v>
      </c>
      <c r="G218" s="346">
        <f t="shared" si="41"/>
        <v>0</v>
      </c>
      <c r="H218" s="347">
        <f t="shared" si="41"/>
        <v>0</v>
      </c>
      <c r="I218" s="347">
        <f t="shared" si="41"/>
        <v>0</v>
      </c>
      <c r="J218" s="348">
        <f t="shared" si="41"/>
        <v>0</v>
      </c>
      <c r="K218" s="1288" t="str">
        <f t="shared" si="33"/>
        <v/>
      </c>
      <c r="L218" s="1119" t="s">
        <v>1267</v>
      </c>
    </row>
    <row r="219" spans="1:26" ht="18.75" customHeight="1">
      <c r="A219" s="8">
        <v>200</v>
      </c>
      <c r="B219" s="969"/>
      <c r="C219" s="992">
        <v>1069</v>
      </c>
      <c r="D219" s="993" t="s">
        <v>860</v>
      </c>
      <c r="E219" s="386">
        <f t="shared" si="41"/>
        <v>0</v>
      </c>
      <c r="F219" s="387">
        <f t="shared" si="41"/>
        <v>26</v>
      </c>
      <c r="G219" s="349">
        <f t="shared" si="41"/>
        <v>26</v>
      </c>
      <c r="H219" s="350">
        <f t="shared" si="41"/>
        <v>0</v>
      </c>
      <c r="I219" s="350">
        <f t="shared" si="41"/>
        <v>0</v>
      </c>
      <c r="J219" s="351">
        <f t="shared" si="41"/>
        <v>0</v>
      </c>
      <c r="K219" s="1288">
        <f t="shared" si="33"/>
        <v>1</v>
      </c>
      <c r="L219" s="1119" t="s">
        <v>1268</v>
      </c>
    </row>
    <row r="220" spans="1:26" ht="18.75" hidden="1" customHeight="1">
      <c r="A220" s="8">
        <v>205</v>
      </c>
      <c r="B220" s="963"/>
      <c r="C220" s="986">
        <v>1091</v>
      </c>
      <c r="D220" s="990" t="s">
        <v>1212</v>
      </c>
      <c r="E220" s="382">
        <f t="shared" si="41"/>
        <v>0</v>
      </c>
      <c r="F220" s="383">
        <f t="shared" si="41"/>
        <v>0</v>
      </c>
      <c r="G220" s="343">
        <f t="shared" si="41"/>
        <v>0</v>
      </c>
      <c r="H220" s="344">
        <f t="shared" si="41"/>
        <v>0</v>
      </c>
      <c r="I220" s="344">
        <f t="shared" si="41"/>
        <v>0</v>
      </c>
      <c r="J220" s="345">
        <f t="shared" si="41"/>
        <v>0</v>
      </c>
      <c r="K220" s="1288" t="str">
        <f t="shared" si="33"/>
        <v/>
      </c>
      <c r="L220" s="1119" t="s">
        <v>1269</v>
      </c>
    </row>
    <row r="221" spans="1:26" ht="18.75" customHeight="1">
      <c r="A221" s="8">
        <v>210</v>
      </c>
      <c r="B221" s="969"/>
      <c r="C221" s="970">
        <v>1092</v>
      </c>
      <c r="D221" s="971" t="s">
        <v>994</v>
      </c>
      <c r="E221" s="372">
        <f t="shared" si="41"/>
        <v>0</v>
      </c>
      <c r="F221" s="380">
        <f t="shared" si="41"/>
        <v>2950733</v>
      </c>
      <c r="G221" s="337">
        <f t="shared" si="41"/>
        <v>2949573</v>
      </c>
      <c r="H221" s="338">
        <f t="shared" si="41"/>
        <v>0</v>
      </c>
      <c r="I221" s="338">
        <f t="shared" si="41"/>
        <v>0</v>
      </c>
      <c r="J221" s="339">
        <f t="shared" si="41"/>
        <v>1160</v>
      </c>
      <c r="K221" s="1288">
        <f t="shared" si="33"/>
        <v>1</v>
      </c>
      <c r="L221" s="1119" t="s">
        <v>1270</v>
      </c>
    </row>
    <row r="222" spans="1:26" ht="18.75" hidden="1" customHeight="1">
      <c r="A222" s="8">
        <v>215</v>
      </c>
      <c r="B222" s="969"/>
      <c r="C222" s="966">
        <v>1098</v>
      </c>
      <c r="D222" s="994" t="s">
        <v>861</v>
      </c>
      <c r="E222" s="376">
        <f t="shared" si="41"/>
        <v>0</v>
      </c>
      <c r="F222" s="379">
        <f t="shared" si="41"/>
        <v>0</v>
      </c>
      <c r="G222" s="334">
        <f t="shared" si="41"/>
        <v>0</v>
      </c>
      <c r="H222" s="335">
        <f t="shared" si="41"/>
        <v>0</v>
      </c>
      <c r="I222" s="335">
        <f t="shared" si="41"/>
        <v>0</v>
      </c>
      <c r="J222" s="336">
        <f t="shared" si="41"/>
        <v>0</v>
      </c>
      <c r="K222" s="1288" t="str">
        <f t="shared" si="33"/>
        <v/>
      </c>
      <c r="L222" s="1119" t="s">
        <v>1271</v>
      </c>
    </row>
    <row r="223" spans="1:26" s="105" customFormat="1" ht="18.75" customHeight="1">
      <c r="A223" s="7">
        <v>220</v>
      </c>
      <c r="B223" s="962">
        <v>1900</v>
      </c>
      <c r="C223" s="1996" t="s">
        <v>558</v>
      </c>
      <c r="D223" s="1996"/>
      <c r="E223" s="216">
        <f t="shared" ref="E223:J223" si="42">SUMIF($B$613:$B$20149,$B223,E$613:E$20149)</f>
        <v>0</v>
      </c>
      <c r="F223" s="217">
        <f t="shared" si="42"/>
        <v>212509</v>
      </c>
      <c r="G223" s="328">
        <f t="shared" si="42"/>
        <v>212957</v>
      </c>
      <c r="H223" s="329">
        <f t="shared" si="42"/>
        <v>0</v>
      </c>
      <c r="I223" s="329">
        <f t="shared" si="42"/>
        <v>68</v>
      </c>
      <c r="J223" s="330">
        <f t="shared" si="42"/>
        <v>-516</v>
      </c>
      <c r="K223" s="1288">
        <f t="shared" si="33"/>
        <v>1</v>
      </c>
      <c r="L223" s="1119" t="s">
        <v>1272</v>
      </c>
      <c r="M223" s="1724"/>
      <c r="N223" s="103"/>
      <c r="O223" s="103"/>
      <c r="P223" s="103"/>
      <c r="Q223" s="103"/>
      <c r="R223" s="103"/>
      <c r="S223" s="103"/>
      <c r="T223" s="103"/>
      <c r="U223" s="103"/>
      <c r="V223" s="103"/>
      <c r="W223" s="103"/>
      <c r="X223" s="103"/>
      <c r="Y223" s="103"/>
      <c r="Z223" s="103"/>
    </row>
    <row r="224" spans="1:26" ht="18.75" customHeight="1">
      <c r="A224" s="8">
        <v>225</v>
      </c>
      <c r="B224" s="969"/>
      <c r="C224" s="964">
        <v>1901</v>
      </c>
      <c r="D224" s="995" t="s">
        <v>1214</v>
      </c>
      <c r="E224" s="370">
        <f t="shared" ref="E224:J226" si="43">SUMIF($C$613:$C$20149,$C224,E$613:E$20149)</f>
        <v>0</v>
      </c>
      <c r="F224" s="378">
        <f t="shared" si="43"/>
        <v>87367</v>
      </c>
      <c r="G224" s="331">
        <f t="shared" si="43"/>
        <v>87815</v>
      </c>
      <c r="H224" s="332">
        <f t="shared" si="43"/>
        <v>0</v>
      </c>
      <c r="I224" s="332">
        <f t="shared" si="43"/>
        <v>68</v>
      </c>
      <c r="J224" s="333">
        <f t="shared" si="43"/>
        <v>-516</v>
      </c>
      <c r="K224" s="1288">
        <f t="shared" si="33"/>
        <v>1</v>
      </c>
      <c r="L224" s="1119" t="s">
        <v>1273</v>
      </c>
    </row>
    <row r="225" spans="1:26" ht="18.75" customHeight="1">
      <c r="A225" s="8">
        <v>230</v>
      </c>
      <c r="B225" s="996"/>
      <c r="C225" s="970">
        <v>1981</v>
      </c>
      <c r="D225" s="997" t="s">
        <v>1215</v>
      </c>
      <c r="E225" s="372">
        <f t="shared" si="43"/>
        <v>0</v>
      </c>
      <c r="F225" s="380">
        <f t="shared" si="43"/>
        <v>125142</v>
      </c>
      <c r="G225" s="337">
        <f t="shared" si="43"/>
        <v>125142</v>
      </c>
      <c r="H225" s="338">
        <f t="shared" si="43"/>
        <v>0</v>
      </c>
      <c r="I225" s="338">
        <f t="shared" si="43"/>
        <v>0</v>
      </c>
      <c r="J225" s="339">
        <f t="shared" si="43"/>
        <v>0</v>
      </c>
      <c r="K225" s="1288">
        <f t="shared" si="33"/>
        <v>1</v>
      </c>
      <c r="L225" s="1119" t="s">
        <v>1268</v>
      </c>
      <c r="N225" s="105"/>
      <c r="O225" s="105"/>
      <c r="P225" s="105"/>
      <c r="Q225" s="105"/>
      <c r="R225" s="105"/>
      <c r="S225" s="105"/>
      <c r="T225" s="105"/>
      <c r="U225" s="105"/>
      <c r="V225" s="105"/>
      <c r="W225" s="105"/>
      <c r="X225" s="105"/>
      <c r="Y225" s="105"/>
      <c r="Z225" s="105"/>
    </row>
    <row r="226" spans="1:26" ht="18.75" hidden="1" customHeight="1">
      <c r="A226" s="8">
        <v>245</v>
      </c>
      <c r="B226" s="969"/>
      <c r="C226" s="966">
        <v>1991</v>
      </c>
      <c r="D226" s="998" t="s">
        <v>1216</v>
      </c>
      <c r="E226" s="376">
        <f t="shared" si="43"/>
        <v>0</v>
      </c>
      <c r="F226" s="379">
        <f t="shared" si="43"/>
        <v>0</v>
      </c>
      <c r="G226" s="334">
        <f t="shared" si="43"/>
        <v>0</v>
      </c>
      <c r="H226" s="335">
        <f t="shared" si="43"/>
        <v>0</v>
      </c>
      <c r="I226" s="335">
        <f t="shared" si="43"/>
        <v>0</v>
      </c>
      <c r="J226" s="336">
        <f t="shared" si="43"/>
        <v>0</v>
      </c>
      <c r="K226" s="1288" t="str">
        <f t="shared" si="33"/>
        <v/>
      </c>
      <c r="L226" s="1119" t="s">
        <v>1274</v>
      </c>
    </row>
    <row r="227" spans="1:26" s="105" customFormat="1" ht="18.75" hidden="1" customHeight="1">
      <c r="A227" s="7">
        <v>220</v>
      </c>
      <c r="B227" s="962">
        <v>2100</v>
      </c>
      <c r="C227" s="1996" t="s">
        <v>978</v>
      </c>
      <c r="D227" s="1996"/>
      <c r="E227" s="216">
        <f t="shared" ref="E227:J227" si="44">SUMIF($B$613:$B$20149,$B227,E$613:E$20149)</f>
        <v>0</v>
      </c>
      <c r="F227" s="217">
        <f t="shared" si="44"/>
        <v>0</v>
      </c>
      <c r="G227" s="328">
        <f t="shared" si="44"/>
        <v>0</v>
      </c>
      <c r="H227" s="329">
        <f t="shared" si="44"/>
        <v>0</v>
      </c>
      <c r="I227" s="329">
        <f t="shared" si="44"/>
        <v>0</v>
      </c>
      <c r="J227" s="330">
        <f t="shared" si="44"/>
        <v>0</v>
      </c>
      <c r="K227" s="1288" t="str">
        <f t="shared" si="33"/>
        <v/>
      </c>
      <c r="L227" s="1119" t="s">
        <v>1270</v>
      </c>
      <c r="M227" s="1724"/>
      <c r="N227" s="103"/>
      <c r="O227" s="103"/>
      <c r="P227" s="103"/>
      <c r="Q227" s="103"/>
      <c r="R227" s="103"/>
      <c r="S227" s="103"/>
      <c r="T227" s="103"/>
      <c r="U227" s="103"/>
      <c r="V227" s="103"/>
      <c r="W227" s="103"/>
      <c r="X227" s="103"/>
      <c r="Y227" s="103"/>
      <c r="Z227" s="103"/>
    </row>
    <row r="228" spans="1:26" ht="18.75" hidden="1" customHeight="1">
      <c r="A228" s="8">
        <v>225</v>
      </c>
      <c r="B228" s="969"/>
      <c r="C228" s="964">
        <v>2110</v>
      </c>
      <c r="D228" s="999" t="s">
        <v>862</v>
      </c>
      <c r="E228" s="370">
        <f t="shared" ref="E228:J232" si="45">SUMIF($C$613:$C$20149,$C228,E$613:E$20149)</f>
        <v>0</v>
      </c>
      <c r="F228" s="378">
        <f t="shared" si="45"/>
        <v>0</v>
      </c>
      <c r="G228" s="331">
        <f t="shared" si="45"/>
        <v>0</v>
      </c>
      <c r="H228" s="332">
        <f t="shared" si="45"/>
        <v>0</v>
      </c>
      <c r="I228" s="332">
        <f t="shared" si="45"/>
        <v>0</v>
      </c>
      <c r="J228" s="333">
        <f t="shared" si="45"/>
        <v>0</v>
      </c>
      <c r="K228" s="1288" t="str">
        <f t="shared" si="33"/>
        <v/>
      </c>
      <c r="L228" s="1119" t="s">
        <v>1275</v>
      </c>
    </row>
    <row r="229" spans="1:26" ht="18.75" hidden="1" customHeight="1">
      <c r="A229" s="8">
        <v>230</v>
      </c>
      <c r="B229" s="996"/>
      <c r="C229" s="970">
        <v>2120</v>
      </c>
      <c r="D229" s="973" t="s">
        <v>863</v>
      </c>
      <c r="E229" s="372">
        <f t="shared" si="45"/>
        <v>0</v>
      </c>
      <c r="F229" s="380">
        <f t="shared" si="45"/>
        <v>0</v>
      </c>
      <c r="G229" s="337">
        <f t="shared" si="45"/>
        <v>0</v>
      </c>
      <c r="H229" s="338">
        <f t="shared" si="45"/>
        <v>0</v>
      </c>
      <c r="I229" s="338">
        <f t="shared" si="45"/>
        <v>0</v>
      </c>
      <c r="J229" s="339">
        <f t="shared" si="45"/>
        <v>0</v>
      </c>
      <c r="K229" s="1288" t="str">
        <f t="shared" si="33"/>
        <v/>
      </c>
      <c r="L229" s="1119"/>
      <c r="N229" s="105"/>
      <c r="O229" s="105"/>
      <c r="P229" s="105"/>
      <c r="Q229" s="105"/>
      <c r="R229" s="105"/>
      <c r="S229" s="105"/>
      <c r="T229" s="105"/>
      <c r="U229" s="105"/>
      <c r="V229" s="105"/>
      <c r="W229" s="105"/>
      <c r="X229" s="105"/>
      <c r="Y229" s="105"/>
      <c r="Z229" s="105"/>
    </row>
    <row r="230" spans="1:26" ht="18.75" hidden="1" customHeight="1">
      <c r="A230" s="8">
        <v>235</v>
      </c>
      <c r="B230" s="996"/>
      <c r="C230" s="970">
        <v>2125</v>
      </c>
      <c r="D230" s="973" t="s">
        <v>864</v>
      </c>
      <c r="E230" s="372">
        <f t="shared" si="45"/>
        <v>0</v>
      </c>
      <c r="F230" s="380">
        <f t="shared" si="45"/>
        <v>0</v>
      </c>
      <c r="G230" s="337">
        <f t="shared" si="45"/>
        <v>0</v>
      </c>
      <c r="H230" s="338">
        <f t="shared" si="45"/>
        <v>0</v>
      </c>
      <c r="I230" s="338">
        <f t="shared" si="45"/>
        <v>0</v>
      </c>
      <c r="J230" s="339">
        <f t="shared" si="45"/>
        <v>0</v>
      </c>
      <c r="K230" s="1288" t="str">
        <f t="shared" si="33"/>
        <v/>
      </c>
      <c r="L230" s="1119" t="s">
        <v>1276</v>
      </c>
    </row>
    <row r="231" spans="1:26" ht="18.75" hidden="1" customHeight="1">
      <c r="A231" s="8">
        <v>240</v>
      </c>
      <c r="B231" s="968"/>
      <c r="C231" s="970">
        <v>2140</v>
      </c>
      <c r="D231" s="973" t="s">
        <v>865</v>
      </c>
      <c r="E231" s="372">
        <f t="shared" si="45"/>
        <v>0</v>
      </c>
      <c r="F231" s="380">
        <f t="shared" si="45"/>
        <v>0</v>
      </c>
      <c r="G231" s="337">
        <f t="shared" si="45"/>
        <v>0</v>
      </c>
      <c r="H231" s="338">
        <f t="shared" si="45"/>
        <v>0</v>
      </c>
      <c r="I231" s="338">
        <f t="shared" si="45"/>
        <v>0</v>
      </c>
      <c r="J231" s="339">
        <f t="shared" si="45"/>
        <v>0</v>
      </c>
      <c r="K231" s="1288" t="str">
        <f t="shared" si="33"/>
        <v/>
      </c>
      <c r="L231" s="1119" t="s">
        <v>1268</v>
      </c>
    </row>
    <row r="232" spans="1:26" ht="18.75" hidden="1" customHeight="1">
      <c r="A232" s="8">
        <v>245</v>
      </c>
      <c r="B232" s="969"/>
      <c r="C232" s="966">
        <v>2190</v>
      </c>
      <c r="D232" s="1000" t="s">
        <v>866</v>
      </c>
      <c r="E232" s="376">
        <f t="shared" si="45"/>
        <v>0</v>
      </c>
      <c r="F232" s="379">
        <f t="shared" si="45"/>
        <v>0</v>
      </c>
      <c r="G232" s="334">
        <f t="shared" si="45"/>
        <v>0</v>
      </c>
      <c r="H232" s="335">
        <f t="shared" si="45"/>
        <v>0</v>
      </c>
      <c r="I232" s="335">
        <f t="shared" si="45"/>
        <v>0</v>
      </c>
      <c r="J232" s="336">
        <f t="shared" si="45"/>
        <v>0</v>
      </c>
      <c r="K232" s="1288" t="str">
        <f t="shared" si="33"/>
        <v/>
      </c>
      <c r="L232" s="1119"/>
    </row>
    <row r="233" spans="1:26" s="105" customFormat="1" ht="18.75" hidden="1" customHeight="1">
      <c r="A233" s="7">
        <v>250</v>
      </c>
      <c r="B233" s="962">
        <v>2200</v>
      </c>
      <c r="C233" s="1996" t="s">
        <v>867</v>
      </c>
      <c r="D233" s="1996"/>
      <c r="E233" s="216">
        <f t="shared" ref="E233:J233" si="46">SUMIF($B$613:$B$20149,$B233,E$613:E$20149)</f>
        <v>0</v>
      </c>
      <c r="F233" s="217">
        <f t="shared" si="46"/>
        <v>0</v>
      </c>
      <c r="G233" s="328">
        <f t="shared" si="46"/>
        <v>0</v>
      </c>
      <c r="H233" s="329">
        <f t="shared" si="46"/>
        <v>0</v>
      </c>
      <c r="I233" s="329">
        <f t="shared" si="46"/>
        <v>0</v>
      </c>
      <c r="J233" s="330">
        <f t="shared" si="46"/>
        <v>0</v>
      </c>
      <c r="K233" s="1288" t="str">
        <f t="shared" si="33"/>
        <v/>
      </c>
      <c r="L233" s="1119" t="s">
        <v>1265</v>
      </c>
      <c r="M233" s="1724"/>
      <c r="N233" s="103"/>
      <c r="O233" s="103"/>
      <c r="P233" s="103"/>
      <c r="Q233" s="103"/>
      <c r="R233" s="103"/>
      <c r="S233" s="103"/>
      <c r="T233" s="103"/>
      <c r="U233" s="103"/>
      <c r="V233" s="103"/>
      <c r="W233" s="103"/>
      <c r="X233" s="103"/>
      <c r="Y233" s="103"/>
      <c r="Z233" s="103"/>
    </row>
    <row r="234" spans="1:26" ht="18.75" hidden="1" customHeight="1">
      <c r="A234" s="8">
        <v>255</v>
      </c>
      <c r="B234" s="969"/>
      <c r="C234" s="964">
        <v>2221</v>
      </c>
      <c r="D234" s="965" t="s">
        <v>995</v>
      </c>
      <c r="E234" s="370">
        <f t="shared" ref="E234:J235" si="47">SUMIF($C$613:$C$20149,$C234,E$613:E$20149)</f>
        <v>0</v>
      </c>
      <c r="F234" s="378">
        <f t="shared" si="47"/>
        <v>0</v>
      </c>
      <c r="G234" s="331">
        <f t="shared" si="47"/>
        <v>0</v>
      </c>
      <c r="H234" s="332">
        <f t="shared" si="47"/>
        <v>0</v>
      </c>
      <c r="I234" s="332">
        <f t="shared" si="47"/>
        <v>0</v>
      </c>
      <c r="J234" s="333">
        <f t="shared" si="47"/>
        <v>0</v>
      </c>
      <c r="K234" s="1288" t="str">
        <f t="shared" si="33"/>
        <v/>
      </c>
      <c r="L234" s="1119" t="s">
        <v>1268</v>
      </c>
    </row>
    <row r="235" spans="1:26" ht="18.75" hidden="1" customHeight="1">
      <c r="A235" s="8">
        <v>265</v>
      </c>
      <c r="B235" s="969"/>
      <c r="C235" s="966">
        <v>2224</v>
      </c>
      <c r="D235" s="967" t="s">
        <v>868</v>
      </c>
      <c r="E235" s="376">
        <f t="shared" si="47"/>
        <v>0</v>
      </c>
      <c r="F235" s="379">
        <f t="shared" si="47"/>
        <v>0</v>
      </c>
      <c r="G235" s="334">
        <f t="shared" si="47"/>
        <v>0</v>
      </c>
      <c r="H235" s="335">
        <f t="shared" si="47"/>
        <v>0</v>
      </c>
      <c r="I235" s="335">
        <f t="shared" si="47"/>
        <v>0</v>
      </c>
      <c r="J235" s="336">
        <f t="shared" si="47"/>
        <v>0</v>
      </c>
      <c r="K235" s="1288" t="str">
        <f t="shared" si="33"/>
        <v/>
      </c>
      <c r="L235" s="1119" t="s">
        <v>1278</v>
      </c>
    </row>
    <row r="236" spans="1:26" s="105" customFormat="1" ht="18.75" hidden="1" customHeight="1">
      <c r="A236" s="7">
        <v>270</v>
      </c>
      <c r="B236" s="962">
        <v>2500</v>
      </c>
      <c r="C236" s="1996" t="s">
        <v>869</v>
      </c>
      <c r="D236" s="2042"/>
      <c r="E236" s="216">
        <f t="shared" ref="E236:J238" si="48">SUMIF($B$613:$B$20149,$B236,E$613:E$20149)</f>
        <v>0</v>
      </c>
      <c r="F236" s="217">
        <f t="shared" si="48"/>
        <v>0</v>
      </c>
      <c r="G236" s="328">
        <f t="shared" si="48"/>
        <v>0</v>
      </c>
      <c r="H236" s="329">
        <f t="shared" si="48"/>
        <v>0</v>
      </c>
      <c r="I236" s="329">
        <f t="shared" si="48"/>
        <v>0</v>
      </c>
      <c r="J236" s="330">
        <f t="shared" si="48"/>
        <v>0</v>
      </c>
      <c r="K236" s="1288" t="str">
        <f t="shared" si="33"/>
        <v/>
      </c>
      <c r="L236" s="1119" t="s">
        <v>1280</v>
      </c>
      <c r="M236" s="1724"/>
      <c r="N236" s="103"/>
      <c r="O236" s="103"/>
      <c r="P236" s="103"/>
      <c r="Q236" s="103"/>
      <c r="R236" s="103"/>
      <c r="S236" s="103"/>
      <c r="T236" s="103"/>
      <c r="U236" s="103"/>
      <c r="V236" s="103"/>
      <c r="W236" s="103"/>
      <c r="X236" s="103"/>
      <c r="Y236" s="103"/>
      <c r="Z236" s="103"/>
    </row>
    <row r="237" spans="1:26" s="105" customFormat="1" ht="18.75" hidden="1" customHeight="1">
      <c r="A237" s="7">
        <v>290</v>
      </c>
      <c r="B237" s="962">
        <v>2600</v>
      </c>
      <c r="C237" s="1992" t="s">
        <v>870</v>
      </c>
      <c r="D237" s="1993"/>
      <c r="E237" s="216">
        <f t="shared" si="48"/>
        <v>0</v>
      </c>
      <c r="F237" s="217">
        <f t="shared" si="48"/>
        <v>0</v>
      </c>
      <c r="G237" s="328">
        <f t="shared" si="48"/>
        <v>0</v>
      </c>
      <c r="H237" s="329">
        <f t="shared" si="48"/>
        <v>0</v>
      </c>
      <c r="I237" s="329">
        <f t="shared" si="48"/>
        <v>0</v>
      </c>
      <c r="J237" s="330">
        <f t="shared" si="48"/>
        <v>0</v>
      </c>
      <c r="K237" s="1288" t="str">
        <f t="shared" si="33"/>
        <v/>
      </c>
      <c r="L237" s="1119" t="s">
        <v>1277</v>
      </c>
      <c r="M237" s="1724"/>
      <c r="N237" s="103"/>
      <c r="O237" s="103"/>
      <c r="P237" s="103"/>
      <c r="Q237" s="103"/>
      <c r="R237" s="103"/>
      <c r="S237" s="103"/>
      <c r="T237" s="103"/>
      <c r="U237" s="103"/>
      <c r="V237" s="103"/>
      <c r="W237" s="103"/>
      <c r="X237" s="103"/>
      <c r="Y237" s="103"/>
      <c r="Z237" s="103"/>
    </row>
    <row r="238" spans="1:26" s="105" customFormat="1" ht="18.75" hidden="1" customHeight="1">
      <c r="A238" s="15">
        <v>320</v>
      </c>
      <c r="B238" s="962">
        <v>2700</v>
      </c>
      <c r="C238" s="1992" t="s">
        <v>871</v>
      </c>
      <c r="D238" s="1993"/>
      <c r="E238" s="216">
        <f t="shared" si="48"/>
        <v>0</v>
      </c>
      <c r="F238" s="217">
        <f t="shared" si="48"/>
        <v>0</v>
      </c>
      <c r="G238" s="328">
        <f t="shared" si="48"/>
        <v>0</v>
      </c>
      <c r="H238" s="329">
        <f t="shared" si="48"/>
        <v>0</v>
      </c>
      <c r="I238" s="329">
        <f t="shared" si="48"/>
        <v>0</v>
      </c>
      <c r="J238" s="330">
        <f t="shared" si="48"/>
        <v>0</v>
      </c>
      <c r="K238" s="1288" t="str">
        <f t="shared" si="33"/>
        <v/>
      </c>
      <c r="L238" s="1119" t="s">
        <v>1281</v>
      </c>
      <c r="M238" s="1724"/>
    </row>
    <row r="239" spans="1:26" s="105" customFormat="1" ht="35.25" hidden="1" customHeight="1">
      <c r="A239" s="7">
        <v>330</v>
      </c>
      <c r="B239" s="962">
        <v>2800</v>
      </c>
      <c r="C239" s="1992" t="s">
        <v>1599</v>
      </c>
      <c r="D239" s="1993"/>
      <c r="E239" s="216">
        <f t="shared" ref="E239:J239" si="49">SUM(E240:E242)</f>
        <v>0</v>
      </c>
      <c r="F239" s="216">
        <f t="shared" si="49"/>
        <v>0</v>
      </c>
      <c r="G239" s="328">
        <f t="shared" si="49"/>
        <v>0</v>
      </c>
      <c r="H239" s="329">
        <f t="shared" si="49"/>
        <v>0</v>
      </c>
      <c r="I239" s="329">
        <f t="shared" si="49"/>
        <v>0</v>
      </c>
      <c r="J239" s="330">
        <f t="shared" si="49"/>
        <v>0</v>
      </c>
      <c r="K239" s="1288" t="str">
        <f t="shared" si="33"/>
        <v/>
      </c>
      <c r="L239" s="1119" t="s">
        <v>1270</v>
      </c>
      <c r="M239" s="1724"/>
    </row>
    <row r="240" spans="1:26" hidden="1">
      <c r="A240" s="7">
        <v>331</v>
      </c>
      <c r="B240" s="1001"/>
      <c r="C240" s="964">
        <v>2810</v>
      </c>
      <c r="D240" s="1005" t="s">
        <v>2127</v>
      </c>
      <c r="E240" s="370">
        <f t="shared" ref="E240:J241" si="50">SUMIF($C$613:$C$20149,$C240,E$613:E$20149)</f>
        <v>0</v>
      </c>
      <c r="F240" s="378">
        <f t="shared" si="50"/>
        <v>0</v>
      </c>
      <c r="G240" s="331">
        <f>SUMIF($C$613:$C$20149,$C240,G$613:G$20149)</f>
        <v>0</v>
      </c>
      <c r="H240" s="332">
        <f>SUMIF($C$613:$C$20149,$C240,H$613:H$20149)</f>
        <v>0</v>
      </c>
      <c r="I240" s="332">
        <f>SUMIF($C$613:$C$20149,$C240,I$613:I$20149)</f>
        <v>0</v>
      </c>
      <c r="J240" s="333">
        <f>SUMIF($C$613:$C$20149,$C240,J$613:J$20149)</f>
        <v>0</v>
      </c>
      <c r="K240" s="1288" t="str">
        <f t="shared" si="33"/>
        <v/>
      </c>
      <c r="L240" s="1119"/>
      <c r="N240" s="105"/>
      <c r="O240" s="105"/>
      <c r="P240" s="105"/>
      <c r="Q240" s="105"/>
      <c r="R240" s="105"/>
      <c r="S240" s="105"/>
      <c r="T240" s="105"/>
      <c r="U240" s="105"/>
      <c r="V240" s="105"/>
      <c r="W240" s="105"/>
      <c r="X240" s="105"/>
      <c r="Y240" s="105"/>
      <c r="Z240" s="105"/>
    </row>
    <row r="241" spans="1:26" hidden="1">
      <c r="A241" s="7">
        <v>332</v>
      </c>
      <c r="B241" s="1001"/>
      <c r="C241" s="970">
        <v>2820</v>
      </c>
      <c r="D241" s="1006" t="s">
        <v>2128</v>
      </c>
      <c r="E241" s="372">
        <f t="shared" si="50"/>
        <v>0</v>
      </c>
      <c r="F241" s="380">
        <f t="shared" si="50"/>
        <v>0</v>
      </c>
      <c r="G241" s="337">
        <f t="shared" si="50"/>
        <v>0</v>
      </c>
      <c r="H241" s="338">
        <f t="shared" si="50"/>
        <v>0</v>
      </c>
      <c r="I241" s="338">
        <f t="shared" si="50"/>
        <v>0</v>
      </c>
      <c r="J241" s="339">
        <f t="shared" si="50"/>
        <v>0</v>
      </c>
      <c r="K241" s="1288" t="str">
        <f t="shared" si="33"/>
        <v/>
      </c>
      <c r="L241" s="1119"/>
      <c r="N241" s="105"/>
      <c r="O241" s="105"/>
      <c r="P241" s="105"/>
      <c r="Q241" s="105"/>
      <c r="R241" s="105"/>
      <c r="S241" s="105"/>
      <c r="T241" s="105"/>
      <c r="U241" s="105"/>
      <c r="V241" s="105"/>
      <c r="W241" s="105"/>
      <c r="X241" s="105"/>
      <c r="Y241" s="105"/>
      <c r="Z241" s="105"/>
    </row>
    <row r="242" spans="1:26" ht="31.5" hidden="1">
      <c r="A242" s="7">
        <v>333</v>
      </c>
      <c r="B242" s="1001"/>
      <c r="C242" s="966">
        <v>2890</v>
      </c>
      <c r="D242" s="1007" t="s">
        <v>2129</v>
      </c>
      <c r="E242" s="376">
        <f t="shared" ref="E242:J251" si="51">SUMIF($C$613:$C$20149,$C242,E$613:E$20149)</f>
        <v>0</v>
      </c>
      <c r="F242" s="379">
        <f t="shared" si="51"/>
        <v>0</v>
      </c>
      <c r="G242" s="334">
        <f t="shared" si="51"/>
        <v>0</v>
      </c>
      <c r="H242" s="335">
        <f t="shared" si="51"/>
        <v>0</v>
      </c>
      <c r="I242" s="335">
        <f t="shared" si="51"/>
        <v>0</v>
      </c>
      <c r="J242" s="336">
        <f t="shared" si="51"/>
        <v>0</v>
      </c>
      <c r="K242" s="1288" t="str">
        <f t="shared" si="33"/>
        <v/>
      </c>
      <c r="L242" s="1119"/>
      <c r="N242" s="105"/>
      <c r="O242" s="105"/>
      <c r="P242" s="105"/>
      <c r="Q242" s="105"/>
      <c r="R242" s="105"/>
      <c r="S242" s="105"/>
      <c r="T242" s="105"/>
      <c r="U242" s="105"/>
      <c r="V242" s="105"/>
      <c r="W242" s="105"/>
      <c r="X242" s="105"/>
      <c r="Y242" s="105"/>
      <c r="Z242" s="105"/>
    </row>
    <row r="243" spans="1:26" s="105" customFormat="1" ht="18.75" hidden="1" customHeight="1">
      <c r="A243" s="7">
        <v>350</v>
      </c>
      <c r="B243" s="962">
        <v>2900</v>
      </c>
      <c r="C243" s="1996" t="s">
        <v>872</v>
      </c>
      <c r="D243" s="1996"/>
      <c r="E243" s="216">
        <f t="shared" ref="E243:J243" si="52">SUMIF($B$613:$B$20149,$B243,E$613:E$20149)</f>
        <v>0</v>
      </c>
      <c r="F243" s="217">
        <f t="shared" si="52"/>
        <v>0</v>
      </c>
      <c r="G243" s="328">
        <f t="shared" si="52"/>
        <v>0</v>
      </c>
      <c r="H243" s="329">
        <f t="shared" si="52"/>
        <v>0</v>
      </c>
      <c r="I243" s="329">
        <f t="shared" si="52"/>
        <v>0</v>
      </c>
      <c r="J243" s="330">
        <f t="shared" si="52"/>
        <v>0</v>
      </c>
      <c r="K243" s="1288" t="str">
        <f t="shared" si="33"/>
        <v/>
      </c>
      <c r="L243" s="1119"/>
      <c r="M243" s="1724"/>
    </row>
    <row r="244" spans="1:26" ht="18.75" hidden="1" customHeight="1">
      <c r="A244" s="8">
        <v>355</v>
      </c>
      <c r="B244" s="1001"/>
      <c r="C244" s="964">
        <v>2910</v>
      </c>
      <c r="D244" s="1002" t="s">
        <v>2007</v>
      </c>
      <c r="E244" s="370">
        <f t="shared" si="51"/>
        <v>0</v>
      </c>
      <c r="F244" s="378">
        <f t="shared" si="51"/>
        <v>0</v>
      </c>
      <c r="G244" s="331">
        <f t="shared" si="51"/>
        <v>0</v>
      </c>
      <c r="H244" s="332">
        <f t="shared" si="51"/>
        <v>0</v>
      </c>
      <c r="I244" s="332">
        <f t="shared" si="51"/>
        <v>0</v>
      </c>
      <c r="J244" s="333">
        <f t="shared" si="51"/>
        <v>0</v>
      </c>
      <c r="K244" s="1288" t="str">
        <f t="shared" si="33"/>
        <v/>
      </c>
      <c r="L244" s="1119"/>
      <c r="N244" s="105"/>
      <c r="O244" s="105"/>
      <c r="P244" s="105"/>
      <c r="Q244" s="105"/>
      <c r="R244" s="105"/>
      <c r="S244" s="105"/>
      <c r="T244" s="105"/>
      <c r="U244" s="105"/>
      <c r="V244" s="105"/>
      <c r="W244" s="105"/>
      <c r="X244" s="105"/>
      <c r="Y244" s="105"/>
      <c r="Z244" s="105"/>
    </row>
    <row r="245" spans="1:26" hidden="1">
      <c r="A245" s="8">
        <v>375</v>
      </c>
      <c r="B245" s="1001"/>
      <c r="C245" s="970">
        <v>2920</v>
      </c>
      <c r="D245" s="1824" t="s">
        <v>2006</v>
      </c>
      <c r="E245" s="372">
        <f t="shared" si="51"/>
        <v>0</v>
      </c>
      <c r="F245" s="380">
        <f t="shared" si="51"/>
        <v>0</v>
      </c>
      <c r="G245" s="337">
        <f t="shared" si="51"/>
        <v>0</v>
      </c>
      <c r="H245" s="338">
        <f t="shared" si="51"/>
        <v>0</v>
      </c>
      <c r="I245" s="338">
        <f t="shared" si="51"/>
        <v>0</v>
      </c>
      <c r="J245" s="339">
        <f t="shared" si="51"/>
        <v>0</v>
      </c>
      <c r="K245" s="1288" t="str">
        <f t="shared" si="33"/>
        <v/>
      </c>
      <c r="L245" s="1119"/>
      <c r="N245" s="105"/>
      <c r="O245" s="105"/>
      <c r="P245" s="105"/>
      <c r="Q245" s="105"/>
      <c r="R245" s="105"/>
      <c r="S245" s="105"/>
      <c r="T245" s="105"/>
      <c r="U245" s="105"/>
      <c r="V245" s="105"/>
      <c r="W245" s="105"/>
      <c r="X245" s="105"/>
      <c r="Y245" s="105"/>
      <c r="Z245" s="105"/>
    </row>
    <row r="246" spans="1:26" ht="31.5" hidden="1">
      <c r="A246" s="8">
        <v>375</v>
      </c>
      <c r="B246" s="1001"/>
      <c r="C246" s="970">
        <v>2969</v>
      </c>
      <c r="D246" s="1824" t="s">
        <v>873</v>
      </c>
      <c r="E246" s="372">
        <f t="shared" si="51"/>
        <v>0</v>
      </c>
      <c r="F246" s="380">
        <f t="shared" si="51"/>
        <v>0</v>
      </c>
      <c r="G246" s="337">
        <f t="shared" si="51"/>
        <v>0</v>
      </c>
      <c r="H246" s="338">
        <f t="shared" si="51"/>
        <v>0</v>
      </c>
      <c r="I246" s="338">
        <f t="shared" si="51"/>
        <v>0</v>
      </c>
      <c r="J246" s="339">
        <f t="shared" si="51"/>
        <v>0</v>
      </c>
      <c r="K246" s="1288" t="str">
        <f t="shared" si="33"/>
        <v/>
      </c>
      <c r="L246" s="1119"/>
      <c r="N246" s="105"/>
      <c r="O246" s="105"/>
      <c r="P246" s="105"/>
      <c r="Q246" s="105"/>
      <c r="R246" s="105"/>
      <c r="S246" s="105"/>
      <c r="T246" s="105"/>
      <c r="U246" s="105"/>
      <c r="V246" s="105"/>
      <c r="W246" s="105"/>
      <c r="X246" s="105"/>
      <c r="Y246" s="105"/>
      <c r="Z246" s="105"/>
    </row>
    <row r="247" spans="1:26" ht="31.5" hidden="1">
      <c r="A247" s="8">
        <v>380</v>
      </c>
      <c r="B247" s="1001"/>
      <c r="C247" s="970">
        <v>2970</v>
      </c>
      <c r="D247" s="1824" t="s">
        <v>874</v>
      </c>
      <c r="E247" s="372">
        <f t="shared" si="51"/>
        <v>0</v>
      </c>
      <c r="F247" s="380">
        <f t="shared" si="51"/>
        <v>0</v>
      </c>
      <c r="G247" s="337">
        <f t="shared" si="51"/>
        <v>0</v>
      </c>
      <c r="H247" s="338">
        <f t="shared" si="51"/>
        <v>0</v>
      </c>
      <c r="I247" s="338">
        <f t="shared" si="51"/>
        <v>0</v>
      </c>
      <c r="J247" s="339">
        <f t="shared" si="51"/>
        <v>0</v>
      </c>
      <c r="K247" s="1288" t="str">
        <f t="shared" si="33"/>
        <v/>
      </c>
      <c r="L247" s="1120"/>
    </row>
    <row r="248" spans="1:26" ht="18.75" hidden="1" customHeight="1">
      <c r="A248" s="8">
        <v>385</v>
      </c>
      <c r="B248" s="1001"/>
      <c r="C248" s="970">
        <v>2989</v>
      </c>
      <c r="D248" s="1824" t="s">
        <v>875</v>
      </c>
      <c r="E248" s="372">
        <f t="shared" si="51"/>
        <v>0</v>
      </c>
      <c r="F248" s="380">
        <f t="shared" si="51"/>
        <v>0</v>
      </c>
      <c r="G248" s="337">
        <f t="shared" si="51"/>
        <v>0</v>
      </c>
      <c r="H248" s="338">
        <f t="shared" si="51"/>
        <v>0</v>
      </c>
      <c r="I248" s="338">
        <f t="shared" si="51"/>
        <v>0</v>
      </c>
      <c r="J248" s="339">
        <f t="shared" si="51"/>
        <v>0</v>
      </c>
      <c r="K248" s="1288" t="str">
        <f t="shared" si="33"/>
        <v/>
      </c>
      <c r="L248" s="1119"/>
    </row>
    <row r="249" spans="1:26" ht="31.5" hidden="1">
      <c r="A249" s="8">
        <v>390</v>
      </c>
      <c r="B249" s="969"/>
      <c r="C249" s="970">
        <v>2990</v>
      </c>
      <c r="D249" s="1824" t="s">
        <v>2008</v>
      </c>
      <c r="E249" s="372">
        <f t="shared" si="51"/>
        <v>0</v>
      </c>
      <c r="F249" s="380">
        <f t="shared" si="51"/>
        <v>0</v>
      </c>
      <c r="G249" s="337">
        <f t="shared" si="51"/>
        <v>0</v>
      </c>
      <c r="H249" s="338">
        <f t="shared" si="51"/>
        <v>0</v>
      </c>
      <c r="I249" s="338">
        <f t="shared" si="51"/>
        <v>0</v>
      </c>
      <c r="J249" s="339">
        <f t="shared" si="51"/>
        <v>0</v>
      </c>
      <c r="K249" s="1288" t="str">
        <f t="shared" si="33"/>
        <v/>
      </c>
      <c r="L249" s="1119"/>
    </row>
    <row r="250" spans="1:26" ht="18.75" hidden="1" customHeight="1">
      <c r="A250" s="8">
        <v>390</v>
      </c>
      <c r="B250" s="969"/>
      <c r="C250" s="970">
        <v>2991</v>
      </c>
      <c r="D250" s="1824" t="s">
        <v>876</v>
      </c>
      <c r="E250" s="372">
        <f t="shared" si="51"/>
        <v>0</v>
      </c>
      <c r="F250" s="380">
        <f t="shared" si="51"/>
        <v>0</v>
      </c>
      <c r="G250" s="337">
        <f t="shared" si="51"/>
        <v>0</v>
      </c>
      <c r="H250" s="338">
        <f t="shared" si="51"/>
        <v>0</v>
      </c>
      <c r="I250" s="338">
        <f t="shared" si="51"/>
        <v>0</v>
      </c>
      <c r="J250" s="339">
        <f t="shared" si="51"/>
        <v>0</v>
      </c>
      <c r="K250" s="1288" t="str">
        <f t="shared" si="33"/>
        <v/>
      </c>
      <c r="L250" s="1119"/>
    </row>
    <row r="251" spans="1:26" ht="18.75" hidden="1" customHeight="1">
      <c r="A251" s="8">
        <v>395</v>
      </c>
      <c r="B251" s="969"/>
      <c r="C251" s="966">
        <v>2992</v>
      </c>
      <c r="D251" s="1003" t="s">
        <v>877</v>
      </c>
      <c r="E251" s="376">
        <f t="shared" si="51"/>
        <v>0</v>
      </c>
      <c r="F251" s="379">
        <f t="shared" si="51"/>
        <v>0</v>
      </c>
      <c r="G251" s="334">
        <f t="shared" si="51"/>
        <v>0</v>
      </c>
      <c r="H251" s="335">
        <f t="shared" si="51"/>
        <v>0</v>
      </c>
      <c r="I251" s="335">
        <f t="shared" si="51"/>
        <v>0</v>
      </c>
      <c r="J251" s="336">
        <f t="shared" si="51"/>
        <v>0</v>
      </c>
      <c r="K251" s="1288" t="str">
        <f t="shared" si="33"/>
        <v/>
      </c>
      <c r="L251" s="1119"/>
    </row>
    <row r="252" spans="1:26" s="105" customFormat="1" ht="18.75" hidden="1" customHeight="1">
      <c r="A252" s="218">
        <v>397</v>
      </c>
      <c r="B252" s="962">
        <v>3300</v>
      </c>
      <c r="C252" s="1004" t="s">
        <v>2089</v>
      </c>
      <c r="D252" s="1116"/>
      <c r="E252" s="216">
        <f t="shared" ref="E252:J252" si="53">SUMIF($B$613:$B$20149,$B252,E$613:E$20149)</f>
        <v>0</v>
      </c>
      <c r="F252" s="217">
        <f t="shared" si="53"/>
        <v>0</v>
      </c>
      <c r="G252" s="328">
        <f t="shared" si="53"/>
        <v>0</v>
      </c>
      <c r="H252" s="329">
        <f t="shared" si="53"/>
        <v>0</v>
      </c>
      <c r="I252" s="329">
        <f t="shared" si="53"/>
        <v>0</v>
      </c>
      <c r="J252" s="330">
        <f t="shared" si="53"/>
        <v>0</v>
      </c>
      <c r="K252" s="1288" t="str">
        <f t="shared" si="33"/>
        <v/>
      </c>
      <c r="L252" s="1119" t="s">
        <v>1265</v>
      </c>
      <c r="M252" s="1724"/>
      <c r="N252" s="103"/>
      <c r="O252" s="103"/>
      <c r="P252" s="103"/>
      <c r="Q252" s="103"/>
      <c r="R252" s="103"/>
      <c r="S252" s="103"/>
      <c r="T252" s="103"/>
      <c r="U252" s="103"/>
      <c r="V252" s="103"/>
      <c r="W252" s="103"/>
      <c r="X252" s="103"/>
      <c r="Y252" s="103"/>
      <c r="Z252" s="103"/>
    </row>
    <row r="253" spans="1:26" ht="18.75" hidden="1" customHeight="1">
      <c r="A253" s="6">
        <v>398</v>
      </c>
      <c r="B253" s="968"/>
      <c r="C253" s="964">
        <v>3301</v>
      </c>
      <c r="D253" s="1005" t="s">
        <v>878</v>
      </c>
      <c r="E253" s="370">
        <f t="shared" ref="E253:J257" si="54">SUMIF($C$613:$C$20149,$C253,E$613:E$20149)</f>
        <v>0</v>
      </c>
      <c r="F253" s="378">
        <f t="shared" si="54"/>
        <v>0</v>
      </c>
      <c r="G253" s="331">
        <f t="shared" si="54"/>
        <v>0</v>
      </c>
      <c r="H253" s="332">
        <f t="shared" si="54"/>
        <v>0</v>
      </c>
      <c r="I253" s="332">
        <f t="shared" si="54"/>
        <v>0</v>
      </c>
      <c r="J253" s="333">
        <f t="shared" si="54"/>
        <v>0</v>
      </c>
      <c r="K253" s="1288" t="str">
        <f t="shared" si="33"/>
        <v/>
      </c>
      <c r="L253" s="1119" t="s">
        <v>1266</v>
      </c>
    </row>
    <row r="254" spans="1:26" ht="18.75" hidden="1" customHeight="1">
      <c r="A254" s="6">
        <v>399</v>
      </c>
      <c r="B254" s="968"/>
      <c r="C254" s="970">
        <v>3302</v>
      </c>
      <c r="D254" s="1006" t="s">
        <v>971</v>
      </c>
      <c r="E254" s="372">
        <f t="shared" si="54"/>
        <v>0</v>
      </c>
      <c r="F254" s="380">
        <f t="shared" si="54"/>
        <v>0</v>
      </c>
      <c r="G254" s="337">
        <f t="shared" si="54"/>
        <v>0</v>
      </c>
      <c r="H254" s="338">
        <f t="shared" si="54"/>
        <v>0</v>
      </c>
      <c r="I254" s="338">
        <f t="shared" si="54"/>
        <v>0</v>
      </c>
      <c r="J254" s="339">
        <f t="shared" si="54"/>
        <v>0</v>
      </c>
      <c r="K254" s="1288" t="str">
        <f t="shared" si="33"/>
        <v/>
      </c>
      <c r="L254" s="1119" t="s">
        <v>1267</v>
      </c>
      <c r="N254" s="105"/>
      <c r="O254" s="105"/>
      <c r="P254" s="105"/>
      <c r="Q254" s="105"/>
      <c r="R254" s="105"/>
      <c r="S254" s="105"/>
      <c r="T254" s="105"/>
      <c r="U254" s="105"/>
      <c r="V254" s="105"/>
      <c r="W254" s="105"/>
      <c r="X254" s="105"/>
      <c r="Y254" s="105"/>
      <c r="Z254" s="105"/>
    </row>
    <row r="255" spans="1:26" ht="18.75" hidden="1" customHeight="1">
      <c r="A255" s="6">
        <v>400</v>
      </c>
      <c r="B255" s="968"/>
      <c r="C255" s="970">
        <v>3304</v>
      </c>
      <c r="D255" s="1006" t="s">
        <v>879</v>
      </c>
      <c r="E255" s="372">
        <f t="shared" si="54"/>
        <v>0</v>
      </c>
      <c r="F255" s="380">
        <f t="shared" si="54"/>
        <v>0</v>
      </c>
      <c r="G255" s="337">
        <f t="shared" si="54"/>
        <v>0</v>
      </c>
      <c r="H255" s="338">
        <f t="shared" si="54"/>
        <v>0</v>
      </c>
      <c r="I255" s="338">
        <f t="shared" si="54"/>
        <v>0</v>
      </c>
      <c r="J255" s="339">
        <f t="shared" si="54"/>
        <v>0</v>
      </c>
      <c r="K255" s="1288" t="str">
        <f t="shared" si="33"/>
        <v/>
      </c>
      <c r="L255" s="1119" t="s">
        <v>1268</v>
      </c>
    </row>
    <row r="256" spans="1:26" ht="50.25" hidden="1" customHeight="1">
      <c r="A256" s="6">
        <v>401</v>
      </c>
      <c r="B256" s="968"/>
      <c r="C256" s="970">
        <v>3306</v>
      </c>
      <c r="D256" s="1006" t="s">
        <v>2144</v>
      </c>
      <c r="E256" s="372">
        <f t="shared" si="54"/>
        <v>0</v>
      </c>
      <c r="F256" s="380">
        <f t="shared" si="54"/>
        <v>0</v>
      </c>
      <c r="G256" s="337">
        <f t="shared" si="54"/>
        <v>0</v>
      </c>
      <c r="H256" s="338">
        <f t="shared" si="54"/>
        <v>0</v>
      </c>
      <c r="I256" s="338">
        <f t="shared" si="54"/>
        <v>0</v>
      </c>
      <c r="J256" s="339">
        <f t="shared" si="54"/>
        <v>0</v>
      </c>
      <c r="K256" s="1288" t="str">
        <f t="shared" si="33"/>
        <v/>
      </c>
      <c r="L256" s="1119" t="s">
        <v>1269</v>
      </c>
    </row>
    <row r="257" spans="1:26" s="105" customFormat="1" hidden="1">
      <c r="A257" s="16">
        <v>404</v>
      </c>
      <c r="B257" s="968"/>
      <c r="C257" s="966">
        <v>3307</v>
      </c>
      <c r="D257" s="1007" t="s">
        <v>2104</v>
      </c>
      <c r="E257" s="376">
        <f t="shared" si="54"/>
        <v>0</v>
      </c>
      <c r="F257" s="379">
        <f t="shared" si="54"/>
        <v>0</v>
      </c>
      <c r="G257" s="334">
        <f t="shared" si="54"/>
        <v>0</v>
      </c>
      <c r="H257" s="335">
        <f t="shared" si="54"/>
        <v>0</v>
      </c>
      <c r="I257" s="335">
        <f t="shared" si="54"/>
        <v>0</v>
      </c>
      <c r="J257" s="336">
        <f t="shared" si="54"/>
        <v>0</v>
      </c>
      <c r="K257" s="1288" t="str">
        <f t="shared" ref="K257:K303" si="55">(IF($E257&lt;&gt;0,$K$2,IF($F257&lt;&gt;0,$K$2,IF($G257&lt;&gt;0,$K$2,IF($H257&lt;&gt;0,$K$2,IF($I257&lt;&gt;0,$K$2,IF($J257&lt;&gt;0,$K$2,"")))))))</f>
        <v/>
      </c>
      <c r="L257" s="1119" t="s">
        <v>1270</v>
      </c>
      <c r="M257" s="1724"/>
      <c r="N257" s="103"/>
      <c r="O257" s="103"/>
      <c r="P257" s="103"/>
      <c r="Q257" s="103"/>
      <c r="R257" s="103"/>
      <c r="S257" s="103"/>
      <c r="T257" s="103"/>
      <c r="U257" s="103"/>
      <c r="V257" s="103"/>
      <c r="W257" s="103"/>
      <c r="X257" s="103"/>
      <c r="Y257" s="103"/>
      <c r="Z257" s="103"/>
    </row>
    <row r="258" spans="1:26" s="105" customFormat="1" ht="18.75" hidden="1" customHeight="1">
      <c r="A258" s="16">
        <v>404</v>
      </c>
      <c r="B258" s="962">
        <v>3900</v>
      </c>
      <c r="C258" s="1996" t="s">
        <v>880</v>
      </c>
      <c r="D258" s="1996"/>
      <c r="E258" s="216">
        <f t="shared" ref="E258:J261" si="56">SUMIF($B$613:$B$20149,$B258,E$613:E$20149)</f>
        <v>0</v>
      </c>
      <c r="F258" s="217">
        <f t="shared" si="56"/>
        <v>0</v>
      </c>
      <c r="G258" s="328">
        <f t="shared" si="56"/>
        <v>0</v>
      </c>
      <c r="H258" s="329">
        <f t="shared" si="56"/>
        <v>0</v>
      </c>
      <c r="I258" s="329">
        <f t="shared" si="56"/>
        <v>0</v>
      </c>
      <c r="J258" s="330">
        <f t="shared" si="56"/>
        <v>0</v>
      </c>
      <c r="K258" s="1288" t="str">
        <f t="shared" si="55"/>
        <v/>
      </c>
      <c r="L258" s="1119" t="s">
        <v>1271</v>
      </c>
      <c r="M258" s="1724"/>
      <c r="N258" s="103"/>
      <c r="O258" s="103"/>
      <c r="P258" s="103"/>
      <c r="Q258" s="103"/>
      <c r="R258" s="103"/>
      <c r="S258" s="103"/>
      <c r="T258" s="103"/>
      <c r="U258" s="103"/>
      <c r="V258" s="103"/>
      <c r="W258" s="103"/>
      <c r="X258" s="103"/>
      <c r="Y258" s="103"/>
      <c r="Z258" s="103"/>
    </row>
    <row r="259" spans="1:26" s="105" customFormat="1" ht="18.75" hidden="1" customHeight="1">
      <c r="A259" s="7">
        <v>440</v>
      </c>
      <c r="B259" s="962">
        <v>4000</v>
      </c>
      <c r="C259" s="1996" t="s">
        <v>881</v>
      </c>
      <c r="D259" s="1996"/>
      <c r="E259" s="216">
        <f t="shared" si="56"/>
        <v>0</v>
      </c>
      <c r="F259" s="217">
        <f t="shared" si="56"/>
        <v>0</v>
      </c>
      <c r="G259" s="328">
        <f t="shared" si="56"/>
        <v>0</v>
      </c>
      <c r="H259" s="329">
        <f t="shared" si="56"/>
        <v>0</v>
      </c>
      <c r="I259" s="329">
        <f t="shared" si="56"/>
        <v>0</v>
      </c>
      <c r="J259" s="330">
        <f t="shared" si="56"/>
        <v>0</v>
      </c>
      <c r="K259" s="1288" t="str">
        <f t="shared" si="55"/>
        <v/>
      </c>
      <c r="L259" s="1119" t="s">
        <v>1272</v>
      </c>
      <c r="M259" s="1724"/>
    </row>
    <row r="260" spans="1:26" s="105" customFormat="1" ht="18.75" hidden="1" customHeight="1">
      <c r="A260" s="7">
        <v>450</v>
      </c>
      <c r="B260" s="962">
        <v>4100</v>
      </c>
      <c r="C260" s="1996" t="s">
        <v>882</v>
      </c>
      <c r="D260" s="1996"/>
      <c r="E260" s="216">
        <f t="shared" si="56"/>
        <v>0</v>
      </c>
      <c r="F260" s="217">
        <f t="shared" si="56"/>
        <v>0</v>
      </c>
      <c r="G260" s="328">
        <f t="shared" si="56"/>
        <v>0</v>
      </c>
      <c r="H260" s="329">
        <f t="shared" si="56"/>
        <v>0</v>
      </c>
      <c r="I260" s="329">
        <f t="shared" si="56"/>
        <v>0</v>
      </c>
      <c r="J260" s="330">
        <f t="shared" si="56"/>
        <v>0</v>
      </c>
      <c r="K260" s="1288" t="str">
        <f t="shared" si="55"/>
        <v/>
      </c>
      <c r="L260" s="1119" t="s">
        <v>1273</v>
      </c>
      <c r="M260" s="1724"/>
    </row>
    <row r="261" spans="1:26" s="105" customFormat="1" ht="18.75" hidden="1" customHeight="1">
      <c r="A261" s="7">
        <v>495</v>
      </c>
      <c r="B261" s="962">
        <v>4200</v>
      </c>
      <c r="C261" s="1996" t="s">
        <v>883</v>
      </c>
      <c r="D261" s="1996"/>
      <c r="E261" s="216">
        <f t="shared" si="56"/>
        <v>0</v>
      </c>
      <c r="F261" s="217">
        <f t="shared" si="56"/>
        <v>0</v>
      </c>
      <c r="G261" s="328">
        <f t="shared" si="56"/>
        <v>0</v>
      </c>
      <c r="H261" s="329">
        <f t="shared" si="56"/>
        <v>0</v>
      </c>
      <c r="I261" s="329">
        <f t="shared" si="56"/>
        <v>0</v>
      </c>
      <c r="J261" s="330">
        <f t="shared" si="56"/>
        <v>0</v>
      </c>
      <c r="K261" s="1288" t="str">
        <f t="shared" si="55"/>
        <v/>
      </c>
      <c r="L261" s="1119" t="s">
        <v>1268</v>
      </c>
      <c r="M261" s="1724"/>
    </row>
    <row r="262" spans="1:26" ht="18.75" hidden="1" customHeight="1">
      <c r="A262" s="8">
        <v>500</v>
      </c>
      <c r="B262" s="1008"/>
      <c r="C262" s="964">
        <v>4201</v>
      </c>
      <c r="D262" s="965" t="s">
        <v>884</v>
      </c>
      <c r="E262" s="370">
        <f t="shared" ref="E262:J267" si="57">SUMIF($C$613:$C$20149,$C262,E$613:E$20149)</f>
        <v>0</v>
      </c>
      <c r="F262" s="378">
        <f t="shared" si="57"/>
        <v>0</v>
      </c>
      <c r="G262" s="331">
        <f t="shared" si="57"/>
        <v>0</v>
      </c>
      <c r="H262" s="332">
        <f t="shared" si="57"/>
        <v>0</v>
      </c>
      <c r="I262" s="332">
        <f t="shared" si="57"/>
        <v>0</v>
      </c>
      <c r="J262" s="333">
        <f t="shared" si="57"/>
        <v>0</v>
      </c>
      <c r="K262" s="1288" t="str">
        <f t="shared" si="55"/>
        <v/>
      </c>
      <c r="L262" s="1119" t="s">
        <v>1274</v>
      </c>
      <c r="N262" s="105"/>
      <c r="O262" s="105"/>
      <c r="P262" s="105"/>
      <c r="Q262" s="105"/>
      <c r="R262" s="105"/>
      <c r="S262" s="105"/>
      <c r="T262" s="105"/>
      <c r="U262" s="105"/>
      <c r="V262" s="105"/>
      <c r="W262" s="105"/>
      <c r="X262" s="105"/>
      <c r="Y262" s="105"/>
      <c r="Z262" s="105"/>
    </row>
    <row r="263" spans="1:26" ht="18.75" hidden="1" customHeight="1">
      <c r="A263" s="8">
        <v>505</v>
      </c>
      <c r="B263" s="1008"/>
      <c r="C263" s="970">
        <v>4202</v>
      </c>
      <c r="D263" s="1009" t="s">
        <v>885</v>
      </c>
      <c r="E263" s="372">
        <f t="shared" si="57"/>
        <v>0</v>
      </c>
      <c r="F263" s="380">
        <f t="shared" si="57"/>
        <v>0</v>
      </c>
      <c r="G263" s="337">
        <f t="shared" si="57"/>
        <v>0</v>
      </c>
      <c r="H263" s="338">
        <f t="shared" si="57"/>
        <v>0</v>
      </c>
      <c r="I263" s="338">
        <f t="shared" si="57"/>
        <v>0</v>
      </c>
      <c r="J263" s="339">
        <f t="shared" si="57"/>
        <v>0</v>
      </c>
      <c r="K263" s="1288" t="str">
        <f t="shared" si="55"/>
        <v/>
      </c>
      <c r="L263" s="1119" t="s">
        <v>1270</v>
      </c>
      <c r="N263" s="105"/>
      <c r="O263" s="105"/>
      <c r="P263" s="105"/>
      <c r="Q263" s="105"/>
      <c r="R263" s="105"/>
      <c r="S263" s="105"/>
      <c r="T263" s="105"/>
      <c r="U263" s="105"/>
      <c r="V263" s="105"/>
      <c r="W263" s="105"/>
      <c r="X263" s="105"/>
      <c r="Y263" s="105"/>
      <c r="Z263" s="105"/>
    </row>
    <row r="264" spans="1:26" ht="18.75" hidden="1" customHeight="1">
      <c r="A264" s="8">
        <v>510</v>
      </c>
      <c r="B264" s="1008"/>
      <c r="C264" s="970">
        <v>4214</v>
      </c>
      <c r="D264" s="1009" t="s">
        <v>886</v>
      </c>
      <c r="E264" s="372">
        <f t="shared" si="57"/>
        <v>0</v>
      </c>
      <c r="F264" s="380">
        <f t="shared" si="57"/>
        <v>0</v>
      </c>
      <c r="G264" s="337">
        <f t="shared" si="57"/>
        <v>0</v>
      </c>
      <c r="H264" s="338">
        <f t="shared" si="57"/>
        <v>0</v>
      </c>
      <c r="I264" s="338">
        <f t="shared" si="57"/>
        <v>0</v>
      </c>
      <c r="J264" s="339">
        <f t="shared" si="57"/>
        <v>0</v>
      </c>
      <c r="K264" s="1288" t="str">
        <f t="shared" si="55"/>
        <v/>
      </c>
      <c r="L264" s="1119" t="s">
        <v>1275</v>
      </c>
    </row>
    <row r="265" spans="1:26" ht="18.75" hidden="1" customHeight="1">
      <c r="A265" s="8">
        <v>515</v>
      </c>
      <c r="B265" s="1008"/>
      <c r="C265" s="970">
        <v>4217</v>
      </c>
      <c r="D265" s="1009" t="s">
        <v>887</v>
      </c>
      <c r="E265" s="372">
        <f t="shared" si="57"/>
        <v>0</v>
      </c>
      <c r="F265" s="380">
        <f t="shared" si="57"/>
        <v>0</v>
      </c>
      <c r="G265" s="337">
        <f t="shared" si="57"/>
        <v>0</v>
      </c>
      <c r="H265" s="338">
        <f t="shared" si="57"/>
        <v>0</v>
      </c>
      <c r="I265" s="338">
        <f t="shared" si="57"/>
        <v>0</v>
      </c>
      <c r="J265" s="339">
        <f t="shared" si="57"/>
        <v>0</v>
      </c>
      <c r="K265" s="1288" t="str">
        <f t="shared" si="55"/>
        <v/>
      </c>
      <c r="L265" s="1119"/>
    </row>
    <row r="266" spans="1:26" ht="18.75" hidden="1" customHeight="1">
      <c r="A266" s="8">
        <v>520</v>
      </c>
      <c r="B266" s="1008"/>
      <c r="C266" s="970">
        <v>4218</v>
      </c>
      <c r="D266" s="971" t="s">
        <v>888</v>
      </c>
      <c r="E266" s="372">
        <f t="shared" si="57"/>
        <v>0</v>
      </c>
      <c r="F266" s="380">
        <f t="shared" si="57"/>
        <v>0</v>
      </c>
      <c r="G266" s="337">
        <f t="shared" si="57"/>
        <v>0</v>
      </c>
      <c r="H266" s="338">
        <f t="shared" si="57"/>
        <v>0</v>
      </c>
      <c r="I266" s="338">
        <f t="shared" si="57"/>
        <v>0</v>
      </c>
      <c r="J266" s="339">
        <f t="shared" si="57"/>
        <v>0</v>
      </c>
      <c r="K266" s="1288" t="str">
        <f t="shared" si="55"/>
        <v/>
      </c>
      <c r="L266" s="1119" t="s">
        <v>1276</v>
      </c>
    </row>
    <row r="267" spans="1:26" ht="18.75" hidden="1" customHeight="1">
      <c r="A267" s="8">
        <v>525</v>
      </c>
      <c r="B267" s="1008"/>
      <c r="C267" s="966">
        <v>4219</v>
      </c>
      <c r="D267" s="998" t="s">
        <v>889</v>
      </c>
      <c r="E267" s="376">
        <f t="shared" si="57"/>
        <v>0</v>
      </c>
      <c r="F267" s="379">
        <f t="shared" si="57"/>
        <v>0</v>
      </c>
      <c r="G267" s="334">
        <f t="shared" si="57"/>
        <v>0</v>
      </c>
      <c r="H267" s="335">
        <f t="shared" si="57"/>
        <v>0</v>
      </c>
      <c r="I267" s="335">
        <f t="shared" si="57"/>
        <v>0</v>
      </c>
      <c r="J267" s="336">
        <f t="shared" si="57"/>
        <v>0</v>
      </c>
      <c r="K267" s="1288" t="str">
        <f t="shared" si="55"/>
        <v/>
      </c>
      <c r="L267" s="1119" t="s">
        <v>1268</v>
      </c>
    </row>
    <row r="268" spans="1:26" s="105" customFormat="1" ht="18.75" customHeight="1">
      <c r="A268" s="7">
        <v>635</v>
      </c>
      <c r="B268" s="962">
        <v>4300</v>
      </c>
      <c r="C268" s="1996" t="s">
        <v>1603</v>
      </c>
      <c r="D268" s="1996"/>
      <c r="E268" s="216">
        <f t="shared" ref="E268:J268" si="58">SUMIF($B$613:$B$20149,$B268,E$613:E$20149)</f>
        <v>0</v>
      </c>
      <c r="F268" s="217">
        <f t="shared" si="58"/>
        <v>70810844</v>
      </c>
      <c r="G268" s="328">
        <f t="shared" si="58"/>
        <v>69233137</v>
      </c>
      <c r="H268" s="329">
        <f t="shared" si="58"/>
        <v>0</v>
      </c>
      <c r="I268" s="329">
        <f t="shared" si="58"/>
        <v>0</v>
      </c>
      <c r="J268" s="330">
        <f t="shared" si="58"/>
        <v>1577707</v>
      </c>
      <c r="K268" s="1288">
        <f t="shared" si="55"/>
        <v>1</v>
      </c>
      <c r="L268" s="1119"/>
      <c r="M268" s="1724"/>
      <c r="N268" s="103"/>
      <c r="O268" s="103"/>
      <c r="P268" s="103"/>
      <c r="Q268" s="103"/>
      <c r="R268" s="103"/>
      <c r="S268" s="103"/>
      <c r="T268" s="103"/>
      <c r="U268" s="103"/>
      <c r="V268" s="103"/>
      <c r="W268" s="103"/>
      <c r="X268" s="103"/>
      <c r="Y268" s="103"/>
      <c r="Z268" s="103"/>
    </row>
    <row r="269" spans="1:26" ht="18.75" customHeight="1">
      <c r="A269" s="8">
        <v>640</v>
      </c>
      <c r="B269" s="1008"/>
      <c r="C269" s="964">
        <v>4301</v>
      </c>
      <c r="D269" s="983" t="s">
        <v>890</v>
      </c>
      <c r="E269" s="370">
        <f t="shared" ref="E269:J271" si="59">SUMIF($C$613:$C$20149,$C269,E$613:E$20149)</f>
        <v>0</v>
      </c>
      <c r="F269" s="378">
        <f t="shared" si="59"/>
        <v>70810844</v>
      </c>
      <c r="G269" s="331">
        <f t="shared" si="59"/>
        <v>69233137</v>
      </c>
      <c r="H269" s="332">
        <f t="shared" si="59"/>
        <v>0</v>
      </c>
      <c r="I269" s="332">
        <f t="shared" si="59"/>
        <v>0</v>
      </c>
      <c r="J269" s="333">
        <f t="shared" si="59"/>
        <v>1577707</v>
      </c>
      <c r="K269" s="1288">
        <f t="shared" si="55"/>
        <v>1</v>
      </c>
      <c r="L269" s="1119" t="s">
        <v>1265</v>
      </c>
    </row>
    <row r="270" spans="1:26" ht="18.75" hidden="1" customHeight="1">
      <c r="A270" s="8">
        <v>645</v>
      </c>
      <c r="B270" s="1008"/>
      <c r="C270" s="970">
        <v>4302</v>
      </c>
      <c r="D270" s="1009" t="s">
        <v>891</v>
      </c>
      <c r="E270" s="372">
        <f t="shared" si="59"/>
        <v>0</v>
      </c>
      <c r="F270" s="380">
        <f t="shared" si="59"/>
        <v>0</v>
      </c>
      <c r="G270" s="337">
        <f t="shared" si="59"/>
        <v>0</v>
      </c>
      <c r="H270" s="338">
        <f t="shared" si="59"/>
        <v>0</v>
      </c>
      <c r="I270" s="338">
        <f t="shared" si="59"/>
        <v>0</v>
      </c>
      <c r="J270" s="339">
        <f t="shared" si="59"/>
        <v>0</v>
      </c>
      <c r="K270" s="1288" t="str">
        <f t="shared" si="55"/>
        <v/>
      </c>
      <c r="L270" s="1119" t="s">
        <v>1268</v>
      </c>
      <c r="N270" s="105"/>
      <c r="O270" s="105"/>
      <c r="P270" s="105"/>
      <c r="Q270" s="105"/>
      <c r="R270" s="105"/>
      <c r="S270" s="105"/>
      <c r="T270" s="105"/>
      <c r="U270" s="105"/>
      <c r="V270" s="105"/>
      <c r="W270" s="105"/>
      <c r="X270" s="105"/>
      <c r="Y270" s="105"/>
      <c r="Z270" s="105"/>
    </row>
    <row r="271" spans="1:26" ht="18.75" hidden="1" customHeight="1">
      <c r="A271" s="8">
        <v>650</v>
      </c>
      <c r="B271" s="1008"/>
      <c r="C271" s="966">
        <v>4309</v>
      </c>
      <c r="D271" s="974" t="s">
        <v>892</v>
      </c>
      <c r="E271" s="376">
        <f t="shared" si="59"/>
        <v>0</v>
      </c>
      <c r="F271" s="379">
        <f t="shared" si="59"/>
        <v>0</v>
      </c>
      <c r="G271" s="334">
        <f t="shared" si="59"/>
        <v>0</v>
      </c>
      <c r="H271" s="335">
        <f t="shared" si="59"/>
        <v>0</v>
      </c>
      <c r="I271" s="335">
        <f t="shared" si="59"/>
        <v>0</v>
      </c>
      <c r="J271" s="336">
        <f t="shared" si="59"/>
        <v>0</v>
      </c>
      <c r="K271" s="1288" t="str">
        <f t="shared" si="55"/>
        <v/>
      </c>
      <c r="L271" s="1119" t="s">
        <v>1278</v>
      </c>
    </row>
    <row r="272" spans="1:26" s="105" customFormat="1" ht="18.75" hidden="1" customHeight="1">
      <c r="A272" s="7">
        <v>655</v>
      </c>
      <c r="B272" s="962">
        <v>4400</v>
      </c>
      <c r="C272" s="1996" t="s">
        <v>1600</v>
      </c>
      <c r="D272" s="1996"/>
      <c r="E272" s="216">
        <f t="shared" ref="E272:J275" si="60">SUMIF($B$613:$B$20149,$B272,E$613:E$20149)</f>
        <v>0</v>
      </c>
      <c r="F272" s="217">
        <f t="shared" si="60"/>
        <v>0</v>
      </c>
      <c r="G272" s="328">
        <f t="shared" si="60"/>
        <v>0</v>
      </c>
      <c r="H272" s="329">
        <f t="shared" si="60"/>
        <v>0</v>
      </c>
      <c r="I272" s="329">
        <f t="shared" si="60"/>
        <v>0</v>
      </c>
      <c r="J272" s="330">
        <f t="shared" si="60"/>
        <v>0</v>
      </c>
      <c r="K272" s="1288" t="str">
        <f t="shared" si="55"/>
        <v/>
      </c>
      <c r="L272" s="1119" t="s">
        <v>1280</v>
      </c>
      <c r="M272" s="1724"/>
      <c r="N272" s="103"/>
      <c r="O272" s="103"/>
      <c r="P272" s="103"/>
      <c r="Q272" s="103"/>
      <c r="R272" s="103"/>
      <c r="S272" s="103"/>
      <c r="T272" s="103"/>
      <c r="U272" s="103"/>
      <c r="V272" s="103"/>
      <c r="W272" s="103"/>
      <c r="X272" s="103"/>
      <c r="Y272" s="103"/>
      <c r="Z272" s="103"/>
    </row>
    <row r="273" spans="1:26" s="105" customFormat="1" ht="18.75" customHeight="1">
      <c r="A273" s="7">
        <v>665</v>
      </c>
      <c r="B273" s="962">
        <v>4500</v>
      </c>
      <c r="C273" s="1996" t="s">
        <v>1601</v>
      </c>
      <c r="D273" s="1996"/>
      <c r="E273" s="216">
        <f t="shared" si="60"/>
        <v>0</v>
      </c>
      <c r="F273" s="217">
        <f t="shared" si="60"/>
        <v>3787905</v>
      </c>
      <c r="G273" s="328">
        <f t="shared" si="60"/>
        <v>3787905</v>
      </c>
      <c r="H273" s="329">
        <f t="shared" si="60"/>
        <v>0</v>
      </c>
      <c r="I273" s="329">
        <f t="shared" si="60"/>
        <v>0</v>
      </c>
      <c r="J273" s="330">
        <f t="shared" si="60"/>
        <v>0</v>
      </c>
      <c r="K273" s="1288">
        <f t="shared" si="55"/>
        <v>1</v>
      </c>
      <c r="L273" s="1119" t="s">
        <v>1277</v>
      </c>
      <c r="M273" s="1724"/>
      <c r="N273" s="103"/>
      <c r="O273" s="103"/>
      <c r="P273" s="103"/>
      <c r="Q273" s="103"/>
      <c r="R273" s="103"/>
      <c r="S273" s="103"/>
      <c r="T273" s="103"/>
      <c r="U273" s="103"/>
      <c r="V273" s="103"/>
      <c r="W273" s="103"/>
      <c r="X273" s="103"/>
      <c r="Y273" s="103"/>
      <c r="Z273" s="103"/>
    </row>
    <row r="274" spans="1:26" s="105" customFormat="1" ht="18.75" customHeight="1">
      <c r="A274" s="7">
        <v>675</v>
      </c>
      <c r="B274" s="962">
        <v>4600</v>
      </c>
      <c r="C274" s="1992" t="s">
        <v>893</v>
      </c>
      <c r="D274" s="1993"/>
      <c r="E274" s="216">
        <f t="shared" si="60"/>
        <v>0</v>
      </c>
      <c r="F274" s="217">
        <f t="shared" si="60"/>
        <v>840</v>
      </c>
      <c r="G274" s="328">
        <f t="shared" si="60"/>
        <v>840</v>
      </c>
      <c r="H274" s="329">
        <f t="shared" si="60"/>
        <v>0</v>
      </c>
      <c r="I274" s="329">
        <f t="shared" si="60"/>
        <v>0</v>
      </c>
      <c r="J274" s="330">
        <f t="shared" si="60"/>
        <v>0</v>
      </c>
      <c r="K274" s="1288">
        <f t="shared" si="55"/>
        <v>1</v>
      </c>
      <c r="L274" s="1119" t="s">
        <v>1281</v>
      </c>
      <c r="M274" s="1724"/>
    </row>
    <row r="275" spans="1:26" s="105" customFormat="1" ht="18.75" hidden="1" customHeight="1">
      <c r="A275" s="7">
        <v>685</v>
      </c>
      <c r="B275" s="962">
        <v>4900</v>
      </c>
      <c r="C275" s="1996" t="s">
        <v>562</v>
      </c>
      <c r="D275" s="1996"/>
      <c r="E275" s="216">
        <f t="shared" si="60"/>
        <v>0</v>
      </c>
      <c r="F275" s="217">
        <f t="shared" si="60"/>
        <v>0</v>
      </c>
      <c r="G275" s="328">
        <f t="shared" si="60"/>
        <v>0</v>
      </c>
      <c r="H275" s="329">
        <f t="shared" si="60"/>
        <v>0</v>
      </c>
      <c r="I275" s="329">
        <f t="shared" si="60"/>
        <v>0</v>
      </c>
      <c r="J275" s="330">
        <f t="shared" si="60"/>
        <v>0</v>
      </c>
      <c r="K275" s="1288" t="str">
        <f t="shared" si="55"/>
        <v/>
      </c>
      <c r="L275" s="1120" t="s">
        <v>1270</v>
      </c>
      <c r="M275" s="1724"/>
    </row>
    <row r="276" spans="1:26" ht="18.75" hidden="1" customHeight="1">
      <c r="A276" s="8">
        <v>690</v>
      </c>
      <c r="B276" s="1008"/>
      <c r="C276" s="964">
        <v>4901</v>
      </c>
      <c r="D276" s="1010" t="s">
        <v>563</v>
      </c>
      <c r="E276" s="370">
        <f t="shared" ref="E276:J277" si="61">SUMIF($C$613:$C$20149,$C276,E$613:E$20149)</f>
        <v>0</v>
      </c>
      <c r="F276" s="378">
        <f t="shared" si="61"/>
        <v>0</v>
      </c>
      <c r="G276" s="331">
        <f t="shared" si="61"/>
        <v>0</v>
      </c>
      <c r="H276" s="332">
        <f t="shared" si="61"/>
        <v>0</v>
      </c>
      <c r="I276" s="332">
        <f t="shared" si="61"/>
        <v>0</v>
      </c>
      <c r="J276" s="333">
        <f t="shared" si="61"/>
        <v>0</v>
      </c>
      <c r="K276" s="1288" t="str">
        <f t="shared" si="55"/>
        <v/>
      </c>
      <c r="L276" s="1120"/>
      <c r="N276" s="105"/>
      <c r="O276" s="105"/>
      <c r="P276" s="105"/>
      <c r="Q276" s="105"/>
      <c r="R276" s="105"/>
      <c r="S276" s="105"/>
      <c r="T276" s="105"/>
      <c r="U276" s="105"/>
      <c r="V276" s="105"/>
      <c r="W276" s="105"/>
      <c r="X276" s="105"/>
      <c r="Y276" s="105"/>
      <c r="Z276" s="105"/>
    </row>
    <row r="277" spans="1:26" ht="18.75" hidden="1" customHeight="1">
      <c r="A277" s="8">
        <v>695</v>
      </c>
      <c r="B277" s="1008"/>
      <c r="C277" s="966">
        <v>4902</v>
      </c>
      <c r="D277" s="974" t="s">
        <v>564</v>
      </c>
      <c r="E277" s="376">
        <f t="shared" si="61"/>
        <v>0</v>
      </c>
      <c r="F277" s="379">
        <f t="shared" si="61"/>
        <v>0</v>
      </c>
      <c r="G277" s="334">
        <f t="shared" si="61"/>
        <v>0</v>
      </c>
      <c r="H277" s="335">
        <f t="shared" si="61"/>
        <v>0</v>
      </c>
      <c r="I277" s="335">
        <f t="shared" si="61"/>
        <v>0</v>
      </c>
      <c r="J277" s="336">
        <f t="shared" si="61"/>
        <v>0</v>
      </c>
      <c r="K277" s="1288" t="str">
        <f t="shared" si="55"/>
        <v/>
      </c>
      <c r="L277" s="1119" t="s">
        <v>1265</v>
      </c>
      <c r="N277" s="105"/>
      <c r="O277" s="105"/>
      <c r="P277" s="105"/>
      <c r="Q277" s="105"/>
      <c r="R277" s="105"/>
      <c r="S277" s="105"/>
      <c r="T277" s="105"/>
      <c r="U277" s="105"/>
      <c r="V277" s="105"/>
      <c r="W277" s="105"/>
      <c r="X277" s="105"/>
      <c r="Y277" s="105"/>
      <c r="Z277" s="105"/>
    </row>
    <row r="278" spans="1:26" s="114" customFormat="1" ht="18.75" customHeight="1">
      <c r="A278" s="7">
        <v>700</v>
      </c>
      <c r="B278" s="1011">
        <v>5100</v>
      </c>
      <c r="C278" s="1997" t="s">
        <v>894</v>
      </c>
      <c r="D278" s="1997"/>
      <c r="E278" s="216">
        <f t="shared" ref="E278:J279" si="62">SUMIF($B$613:$B$20149,$B278,E$613:E$20149)</f>
        <v>0</v>
      </c>
      <c r="F278" s="217">
        <f t="shared" si="62"/>
        <v>14824</v>
      </c>
      <c r="G278" s="328">
        <f t="shared" si="62"/>
        <v>14824</v>
      </c>
      <c r="H278" s="329">
        <f t="shared" si="62"/>
        <v>0</v>
      </c>
      <c r="I278" s="329">
        <f t="shared" si="62"/>
        <v>0</v>
      </c>
      <c r="J278" s="330">
        <f t="shared" si="62"/>
        <v>0</v>
      </c>
      <c r="K278" s="1288">
        <f t="shared" si="55"/>
        <v>1</v>
      </c>
      <c r="L278" s="1119" t="s">
        <v>1266</v>
      </c>
      <c r="M278" s="1724"/>
      <c r="N278" s="103"/>
      <c r="O278" s="103"/>
      <c r="P278" s="103"/>
      <c r="Q278" s="103"/>
      <c r="R278" s="103"/>
      <c r="S278" s="103"/>
      <c r="T278" s="103"/>
      <c r="U278" s="103"/>
      <c r="V278" s="103"/>
      <c r="W278" s="103"/>
      <c r="X278" s="103"/>
      <c r="Y278" s="103"/>
      <c r="Z278" s="103"/>
    </row>
    <row r="279" spans="1:26" s="114" customFormat="1" ht="18.75" customHeight="1">
      <c r="A279" s="7">
        <v>710</v>
      </c>
      <c r="B279" s="1011">
        <v>5200</v>
      </c>
      <c r="C279" s="1997" t="s">
        <v>895</v>
      </c>
      <c r="D279" s="1997"/>
      <c r="E279" s="216">
        <f t="shared" si="62"/>
        <v>0</v>
      </c>
      <c r="F279" s="217">
        <f t="shared" si="62"/>
        <v>127754</v>
      </c>
      <c r="G279" s="328">
        <f t="shared" si="62"/>
        <v>127754</v>
      </c>
      <c r="H279" s="329">
        <f t="shared" si="62"/>
        <v>0</v>
      </c>
      <c r="I279" s="329">
        <f t="shared" si="62"/>
        <v>0</v>
      </c>
      <c r="J279" s="330">
        <f t="shared" si="62"/>
        <v>0</v>
      </c>
      <c r="K279" s="1288">
        <f t="shared" si="55"/>
        <v>1</v>
      </c>
      <c r="L279" s="1119" t="s">
        <v>1267</v>
      </c>
      <c r="M279" s="1724"/>
      <c r="N279" s="103"/>
      <c r="O279" s="103"/>
      <c r="P279" s="103"/>
      <c r="Q279" s="103"/>
      <c r="R279" s="103"/>
      <c r="S279" s="103"/>
      <c r="T279" s="103"/>
      <c r="U279" s="103"/>
      <c r="V279" s="103"/>
      <c r="W279" s="103"/>
      <c r="X279" s="103"/>
      <c r="Y279" s="103"/>
      <c r="Z279" s="103"/>
    </row>
    <row r="280" spans="1:26" s="115" customFormat="1" ht="18.75" customHeight="1">
      <c r="A280" s="8">
        <v>715</v>
      </c>
      <c r="B280" s="1012"/>
      <c r="C280" s="1013">
        <v>5201</v>
      </c>
      <c r="D280" s="1014" t="s">
        <v>896</v>
      </c>
      <c r="E280" s="370">
        <f t="shared" ref="E280:J286" si="63">SUMIF($C$613:$C$20149,$C280,E$613:E$20149)</f>
        <v>0</v>
      </c>
      <c r="F280" s="378">
        <f t="shared" si="63"/>
        <v>60879</v>
      </c>
      <c r="G280" s="331">
        <f t="shared" si="63"/>
        <v>60879</v>
      </c>
      <c r="H280" s="332">
        <f t="shared" si="63"/>
        <v>0</v>
      </c>
      <c r="I280" s="332">
        <f t="shared" si="63"/>
        <v>0</v>
      </c>
      <c r="J280" s="333">
        <f t="shared" si="63"/>
        <v>0</v>
      </c>
      <c r="K280" s="1288">
        <f t="shared" si="55"/>
        <v>1</v>
      </c>
      <c r="L280" s="1119" t="s">
        <v>1268</v>
      </c>
      <c r="M280" s="1729"/>
      <c r="N280" s="114"/>
      <c r="O280" s="114"/>
      <c r="P280" s="114"/>
      <c r="Q280" s="114"/>
      <c r="R280" s="114"/>
      <c r="S280" s="114"/>
      <c r="T280" s="114"/>
      <c r="U280" s="114"/>
      <c r="V280" s="114"/>
      <c r="W280" s="114"/>
      <c r="X280" s="114"/>
      <c r="Y280" s="114"/>
      <c r="Z280" s="114"/>
    </row>
    <row r="281" spans="1:26" s="115" customFormat="1" ht="18.75" hidden="1" customHeight="1">
      <c r="A281" s="8">
        <v>720</v>
      </c>
      <c r="B281" s="1012"/>
      <c r="C281" s="1015">
        <v>5202</v>
      </c>
      <c r="D281" s="1016" t="s">
        <v>897</v>
      </c>
      <c r="E281" s="372">
        <f t="shared" si="63"/>
        <v>0</v>
      </c>
      <c r="F281" s="380">
        <f t="shared" si="63"/>
        <v>0</v>
      </c>
      <c r="G281" s="337">
        <f t="shared" si="63"/>
        <v>0</v>
      </c>
      <c r="H281" s="338">
        <f t="shared" si="63"/>
        <v>0</v>
      </c>
      <c r="I281" s="338">
        <f t="shared" si="63"/>
        <v>0</v>
      </c>
      <c r="J281" s="339">
        <f t="shared" si="63"/>
        <v>0</v>
      </c>
      <c r="K281" s="1288" t="str">
        <f t="shared" si="55"/>
        <v/>
      </c>
      <c r="L281" s="1119" t="s">
        <v>1269</v>
      </c>
      <c r="M281" s="1729"/>
      <c r="N281" s="114"/>
      <c r="O281" s="114"/>
      <c r="P281" s="114"/>
      <c r="Q281" s="114"/>
      <c r="R281" s="114"/>
      <c r="S281" s="114"/>
      <c r="T281" s="114"/>
      <c r="U281" s="114"/>
      <c r="V281" s="114"/>
      <c r="W281" s="114"/>
      <c r="X281" s="114"/>
      <c r="Y281" s="114"/>
      <c r="Z281" s="114"/>
    </row>
    <row r="282" spans="1:26" s="115" customFormat="1" ht="18.75" customHeight="1">
      <c r="A282" s="8">
        <v>725</v>
      </c>
      <c r="B282" s="1012"/>
      <c r="C282" s="1015">
        <v>5203</v>
      </c>
      <c r="D282" s="1016" t="s">
        <v>258</v>
      </c>
      <c r="E282" s="372">
        <f t="shared" si="63"/>
        <v>0</v>
      </c>
      <c r="F282" s="380">
        <f t="shared" si="63"/>
        <v>66323</v>
      </c>
      <c r="G282" s="337">
        <f t="shared" si="63"/>
        <v>66323</v>
      </c>
      <c r="H282" s="338">
        <f t="shared" si="63"/>
        <v>0</v>
      </c>
      <c r="I282" s="338">
        <f t="shared" si="63"/>
        <v>0</v>
      </c>
      <c r="J282" s="339">
        <f t="shared" si="63"/>
        <v>0</v>
      </c>
      <c r="K282" s="1288">
        <f t="shared" si="55"/>
        <v>1</v>
      </c>
      <c r="L282" s="1119" t="s">
        <v>1270</v>
      </c>
      <c r="M282" s="1729"/>
    </row>
    <row r="283" spans="1:26" s="115" customFormat="1" ht="18.75" hidden="1" customHeight="1">
      <c r="A283" s="8">
        <v>730</v>
      </c>
      <c r="B283" s="1012"/>
      <c r="C283" s="1015">
        <v>5204</v>
      </c>
      <c r="D283" s="1016" t="s">
        <v>259</v>
      </c>
      <c r="E283" s="372">
        <f t="shared" si="63"/>
        <v>0</v>
      </c>
      <c r="F283" s="380">
        <f t="shared" si="63"/>
        <v>0</v>
      </c>
      <c r="G283" s="337">
        <f t="shared" si="63"/>
        <v>0</v>
      </c>
      <c r="H283" s="338">
        <f t="shared" si="63"/>
        <v>0</v>
      </c>
      <c r="I283" s="338">
        <f t="shared" si="63"/>
        <v>0</v>
      </c>
      <c r="J283" s="339">
        <f t="shared" si="63"/>
        <v>0</v>
      </c>
      <c r="K283" s="1288" t="str">
        <f t="shared" si="55"/>
        <v/>
      </c>
      <c r="L283" s="1119" t="s">
        <v>1271</v>
      </c>
      <c r="M283" s="1729"/>
    </row>
    <row r="284" spans="1:26" s="115" customFormat="1" ht="18.75" hidden="1" customHeight="1">
      <c r="A284" s="8">
        <v>735</v>
      </c>
      <c r="B284" s="1012"/>
      <c r="C284" s="1015">
        <v>5205</v>
      </c>
      <c r="D284" s="1016" t="s">
        <v>260</v>
      </c>
      <c r="E284" s="372">
        <f t="shared" si="63"/>
        <v>0</v>
      </c>
      <c r="F284" s="380">
        <f t="shared" si="63"/>
        <v>0</v>
      </c>
      <c r="G284" s="337">
        <f t="shared" si="63"/>
        <v>0</v>
      </c>
      <c r="H284" s="338">
        <f t="shared" si="63"/>
        <v>0</v>
      </c>
      <c r="I284" s="338">
        <f t="shared" si="63"/>
        <v>0</v>
      </c>
      <c r="J284" s="339">
        <f t="shared" si="63"/>
        <v>0</v>
      </c>
      <c r="K284" s="1288" t="str">
        <f t="shared" si="55"/>
        <v/>
      </c>
      <c r="L284" s="1119" t="s">
        <v>1272</v>
      </c>
      <c r="M284" s="1729"/>
    </row>
    <row r="285" spans="1:26" s="115" customFormat="1" ht="18.75" customHeight="1">
      <c r="A285" s="8">
        <v>740</v>
      </c>
      <c r="B285" s="1012"/>
      <c r="C285" s="1015">
        <v>5206</v>
      </c>
      <c r="D285" s="1016" t="s">
        <v>261</v>
      </c>
      <c r="E285" s="372">
        <f t="shared" si="63"/>
        <v>0</v>
      </c>
      <c r="F285" s="380">
        <f t="shared" si="63"/>
        <v>552</v>
      </c>
      <c r="G285" s="337">
        <f t="shared" si="63"/>
        <v>552</v>
      </c>
      <c r="H285" s="338">
        <f t="shared" si="63"/>
        <v>0</v>
      </c>
      <c r="I285" s="338">
        <f t="shared" si="63"/>
        <v>0</v>
      </c>
      <c r="J285" s="339">
        <f t="shared" si="63"/>
        <v>0</v>
      </c>
      <c r="K285" s="1288">
        <f t="shared" si="55"/>
        <v>1</v>
      </c>
      <c r="L285" s="1119" t="s">
        <v>1273</v>
      </c>
      <c r="M285" s="1729"/>
    </row>
    <row r="286" spans="1:26" s="115" customFormat="1" ht="18.75" hidden="1" customHeight="1">
      <c r="A286" s="8">
        <v>745</v>
      </c>
      <c r="B286" s="1012"/>
      <c r="C286" s="1017">
        <v>5219</v>
      </c>
      <c r="D286" s="1018" t="s">
        <v>262</v>
      </c>
      <c r="E286" s="376">
        <f t="shared" si="63"/>
        <v>0</v>
      </c>
      <c r="F286" s="379">
        <f t="shared" si="63"/>
        <v>0</v>
      </c>
      <c r="G286" s="334">
        <f t="shared" si="63"/>
        <v>0</v>
      </c>
      <c r="H286" s="335">
        <f t="shared" si="63"/>
        <v>0</v>
      </c>
      <c r="I286" s="335">
        <f t="shared" si="63"/>
        <v>0</v>
      </c>
      <c r="J286" s="336">
        <f t="shared" si="63"/>
        <v>0</v>
      </c>
      <c r="K286" s="1288" t="str">
        <f t="shared" si="55"/>
        <v/>
      </c>
      <c r="L286" s="1119" t="s">
        <v>1268</v>
      </c>
      <c r="M286" s="1729"/>
    </row>
    <row r="287" spans="1:26" s="114" customFormat="1" ht="18.75" customHeight="1">
      <c r="A287" s="7">
        <v>750</v>
      </c>
      <c r="B287" s="1011">
        <v>5300</v>
      </c>
      <c r="C287" s="1997" t="s">
        <v>263</v>
      </c>
      <c r="D287" s="1997"/>
      <c r="E287" s="216">
        <f t="shared" ref="E287:J287" si="64">SUMIF($B$613:$B$20149,$B287,E$613:E$20149)</f>
        <v>0</v>
      </c>
      <c r="F287" s="217">
        <f t="shared" si="64"/>
        <v>50759</v>
      </c>
      <c r="G287" s="328">
        <f t="shared" si="64"/>
        <v>50759</v>
      </c>
      <c r="H287" s="329">
        <f t="shared" si="64"/>
        <v>0</v>
      </c>
      <c r="I287" s="329">
        <f t="shared" si="64"/>
        <v>0</v>
      </c>
      <c r="J287" s="330">
        <f t="shared" si="64"/>
        <v>0</v>
      </c>
      <c r="K287" s="1288">
        <f t="shared" si="55"/>
        <v>1</v>
      </c>
      <c r="L287" s="1119" t="s">
        <v>1274</v>
      </c>
      <c r="M287" s="1729"/>
      <c r="N287" s="115"/>
      <c r="O287" s="115"/>
      <c r="P287" s="115"/>
      <c r="Q287" s="115"/>
      <c r="R287" s="115"/>
      <c r="S287" s="115"/>
      <c r="T287" s="115"/>
      <c r="U287" s="115"/>
      <c r="V287" s="115"/>
      <c r="W287" s="115"/>
      <c r="X287" s="115"/>
      <c r="Y287" s="115"/>
      <c r="Z287" s="115"/>
    </row>
    <row r="288" spans="1:26" s="115" customFormat="1" ht="18.75" customHeight="1">
      <c r="A288" s="8">
        <v>755</v>
      </c>
      <c r="B288" s="1012"/>
      <c r="C288" s="1013">
        <v>5301</v>
      </c>
      <c r="D288" s="1014" t="s">
        <v>996</v>
      </c>
      <c r="E288" s="370">
        <f t="shared" ref="E288:J289" si="65">SUMIF($C$613:$C$20149,$C288,E$613:E$20149)</f>
        <v>0</v>
      </c>
      <c r="F288" s="378">
        <f t="shared" si="65"/>
        <v>50759</v>
      </c>
      <c r="G288" s="331">
        <f t="shared" si="65"/>
        <v>50759</v>
      </c>
      <c r="H288" s="332">
        <f t="shared" si="65"/>
        <v>0</v>
      </c>
      <c r="I288" s="332">
        <f t="shared" si="65"/>
        <v>0</v>
      </c>
      <c r="J288" s="333">
        <f t="shared" si="65"/>
        <v>0</v>
      </c>
      <c r="K288" s="1288">
        <f t="shared" si="55"/>
        <v>1</v>
      </c>
      <c r="L288" s="1119" t="s">
        <v>1270</v>
      </c>
      <c r="M288" s="1729"/>
    </row>
    <row r="289" spans="1:69" s="115" customFormat="1" ht="18.75" hidden="1" customHeight="1">
      <c r="A289" s="8">
        <v>760</v>
      </c>
      <c r="B289" s="1012"/>
      <c r="C289" s="1017">
        <v>5309</v>
      </c>
      <c r="D289" s="1018" t="s">
        <v>264</v>
      </c>
      <c r="E289" s="376">
        <f t="shared" si="65"/>
        <v>0</v>
      </c>
      <c r="F289" s="379">
        <f t="shared" si="65"/>
        <v>0</v>
      </c>
      <c r="G289" s="334">
        <f t="shared" si="65"/>
        <v>0</v>
      </c>
      <c r="H289" s="335">
        <f t="shared" si="65"/>
        <v>0</v>
      </c>
      <c r="I289" s="335">
        <f t="shared" si="65"/>
        <v>0</v>
      </c>
      <c r="J289" s="336">
        <f t="shared" si="65"/>
        <v>0</v>
      </c>
      <c r="K289" s="1288" t="str">
        <f t="shared" si="55"/>
        <v/>
      </c>
      <c r="L289" s="1119" t="s">
        <v>1275</v>
      </c>
      <c r="M289" s="1729"/>
      <c r="N289" s="114"/>
      <c r="O289" s="114"/>
      <c r="P289" s="114"/>
      <c r="Q289" s="114"/>
      <c r="R289" s="114"/>
      <c r="S289" s="114"/>
      <c r="T289" s="114"/>
      <c r="U289" s="114"/>
      <c r="V289" s="114"/>
      <c r="W289" s="114"/>
      <c r="X289" s="114"/>
      <c r="Y289" s="114"/>
      <c r="Z289" s="114"/>
    </row>
    <row r="290" spans="1:69" s="114" customFormat="1" ht="18.75" hidden="1" customHeight="1">
      <c r="A290" s="7">
        <v>765</v>
      </c>
      <c r="B290" s="1011">
        <v>5400</v>
      </c>
      <c r="C290" s="1997" t="s">
        <v>910</v>
      </c>
      <c r="D290" s="1997"/>
      <c r="E290" s="216">
        <f t="shared" ref="E290:J291" si="66">SUMIF($B$613:$B$20149,$B290,E$613:E$20149)</f>
        <v>0</v>
      </c>
      <c r="F290" s="217">
        <f t="shared" si="66"/>
        <v>0</v>
      </c>
      <c r="G290" s="328">
        <f t="shared" si="66"/>
        <v>0</v>
      </c>
      <c r="H290" s="329">
        <f t="shared" si="66"/>
        <v>0</v>
      </c>
      <c r="I290" s="329">
        <f t="shared" si="66"/>
        <v>0</v>
      </c>
      <c r="J290" s="330">
        <f t="shared" si="66"/>
        <v>0</v>
      </c>
      <c r="K290" s="1288" t="str">
        <f t="shared" si="55"/>
        <v/>
      </c>
      <c r="L290" s="1119"/>
      <c r="M290" s="1729"/>
      <c r="N290" s="115"/>
      <c r="O290" s="115"/>
      <c r="P290" s="115"/>
      <c r="Q290" s="115"/>
      <c r="R290" s="115"/>
      <c r="S290" s="115"/>
      <c r="T290" s="115"/>
      <c r="U290" s="115"/>
      <c r="V290" s="115"/>
      <c r="W290" s="115"/>
      <c r="X290" s="115"/>
      <c r="Y290" s="115"/>
      <c r="Z290" s="115"/>
    </row>
    <row r="291" spans="1:69" s="105" customFormat="1" ht="18.75" customHeight="1">
      <c r="A291" s="7">
        <v>775</v>
      </c>
      <c r="B291" s="962">
        <v>5500</v>
      </c>
      <c r="C291" s="1996" t="s">
        <v>911</v>
      </c>
      <c r="D291" s="1996"/>
      <c r="E291" s="216">
        <f t="shared" si="66"/>
        <v>0</v>
      </c>
      <c r="F291" s="217">
        <f t="shared" si="66"/>
        <v>629273</v>
      </c>
      <c r="G291" s="328">
        <f t="shared" si="66"/>
        <v>629273</v>
      </c>
      <c r="H291" s="329">
        <f t="shared" si="66"/>
        <v>0</v>
      </c>
      <c r="I291" s="329">
        <f t="shared" si="66"/>
        <v>0</v>
      </c>
      <c r="J291" s="330">
        <f t="shared" si="66"/>
        <v>0</v>
      </c>
      <c r="K291" s="1288">
        <f t="shared" si="55"/>
        <v>1</v>
      </c>
      <c r="L291" s="1119" t="s">
        <v>1276</v>
      </c>
      <c r="M291" s="1729"/>
      <c r="N291" s="115"/>
      <c r="O291" s="115"/>
      <c r="P291" s="115"/>
      <c r="Q291" s="115"/>
      <c r="R291" s="115"/>
      <c r="S291" s="115"/>
      <c r="T291" s="115"/>
      <c r="U291" s="115"/>
      <c r="V291" s="115"/>
      <c r="W291" s="115"/>
      <c r="X291" s="115"/>
      <c r="Y291" s="115"/>
      <c r="Z291" s="115"/>
    </row>
    <row r="292" spans="1:69" ht="18.75" customHeight="1">
      <c r="A292" s="8">
        <v>780</v>
      </c>
      <c r="B292" s="1008"/>
      <c r="C292" s="964">
        <v>5501</v>
      </c>
      <c r="D292" s="983" t="s">
        <v>912</v>
      </c>
      <c r="E292" s="370">
        <f t="shared" ref="E292:J295" si="67">SUMIF($C$613:$C$20149,$C292,E$613:E$20149)</f>
        <v>0</v>
      </c>
      <c r="F292" s="378">
        <f t="shared" si="67"/>
        <v>567341</v>
      </c>
      <c r="G292" s="331">
        <f t="shared" si="67"/>
        <v>567341</v>
      </c>
      <c r="H292" s="332">
        <f t="shared" si="67"/>
        <v>0</v>
      </c>
      <c r="I292" s="332">
        <f t="shared" si="67"/>
        <v>0</v>
      </c>
      <c r="J292" s="333">
        <f t="shared" si="67"/>
        <v>0</v>
      </c>
      <c r="K292" s="1288">
        <f t="shared" si="55"/>
        <v>1</v>
      </c>
      <c r="L292" s="1119" t="s">
        <v>1268</v>
      </c>
      <c r="M292" s="1729"/>
      <c r="N292" s="114"/>
      <c r="O292" s="114"/>
      <c r="P292" s="114"/>
      <c r="Q292" s="114"/>
      <c r="R292" s="114"/>
      <c r="S292" s="114"/>
      <c r="T292" s="114"/>
      <c r="U292" s="114"/>
      <c r="V292" s="114"/>
      <c r="W292" s="114"/>
      <c r="X292" s="114"/>
      <c r="Y292" s="114"/>
      <c r="Z292" s="114"/>
    </row>
    <row r="293" spans="1:69" ht="18.75" hidden="1" customHeight="1">
      <c r="A293" s="8">
        <v>785</v>
      </c>
      <c r="B293" s="1008"/>
      <c r="C293" s="970">
        <v>5502</v>
      </c>
      <c r="D293" s="971" t="s">
        <v>913</v>
      </c>
      <c r="E293" s="372">
        <f t="shared" si="67"/>
        <v>0</v>
      </c>
      <c r="F293" s="380">
        <f t="shared" si="67"/>
        <v>0</v>
      </c>
      <c r="G293" s="337">
        <f t="shared" si="67"/>
        <v>0</v>
      </c>
      <c r="H293" s="338">
        <f t="shared" si="67"/>
        <v>0</v>
      </c>
      <c r="I293" s="338">
        <f t="shared" si="67"/>
        <v>0</v>
      </c>
      <c r="J293" s="339">
        <f t="shared" si="67"/>
        <v>0</v>
      </c>
      <c r="K293" s="1288" t="str">
        <f t="shared" si="55"/>
        <v/>
      </c>
      <c r="L293" s="1119"/>
      <c r="N293" s="105"/>
      <c r="O293" s="105"/>
      <c r="P293" s="105"/>
      <c r="Q293" s="105"/>
      <c r="R293" s="105"/>
      <c r="S293" s="105"/>
      <c r="T293" s="105"/>
      <c r="U293" s="105"/>
      <c r="V293" s="105"/>
      <c r="W293" s="105"/>
      <c r="X293" s="105"/>
      <c r="Y293" s="105"/>
      <c r="Z293" s="105"/>
    </row>
    <row r="294" spans="1:69" ht="18.75" customHeight="1">
      <c r="A294" s="8">
        <v>790</v>
      </c>
      <c r="B294" s="1008"/>
      <c r="C294" s="970">
        <v>5503</v>
      </c>
      <c r="D294" s="1009" t="s">
        <v>914</v>
      </c>
      <c r="E294" s="372">
        <f t="shared" si="67"/>
        <v>0</v>
      </c>
      <c r="F294" s="380">
        <f t="shared" si="67"/>
        <v>61932</v>
      </c>
      <c r="G294" s="337">
        <f t="shared" si="67"/>
        <v>61932</v>
      </c>
      <c r="H294" s="338">
        <f t="shared" si="67"/>
        <v>0</v>
      </c>
      <c r="I294" s="338">
        <f t="shared" si="67"/>
        <v>0</v>
      </c>
      <c r="J294" s="339">
        <f t="shared" si="67"/>
        <v>0</v>
      </c>
      <c r="K294" s="1288">
        <f t="shared" si="55"/>
        <v>1</v>
      </c>
      <c r="L294" s="1119" t="s">
        <v>1265</v>
      </c>
    </row>
    <row r="295" spans="1:69" ht="18.75" hidden="1" customHeight="1">
      <c r="A295" s="8">
        <v>795</v>
      </c>
      <c r="B295" s="1008"/>
      <c r="C295" s="966">
        <v>5504</v>
      </c>
      <c r="D295" s="994" t="s">
        <v>915</v>
      </c>
      <c r="E295" s="376">
        <f t="shared" si="67"/>
        <v>0</v>
      </c>
      <c r="F295" s="379">
        <f t="shared" si="67"/>
        <v>0</v>
      </c>
      <c r="G295" s="334">
        <f t="shared" si="67"/>
        <v>0</v>
      </c>
      <c r="H295" s="335">
        <f t="shared" si="67"/>
        <v>0</v>
      </c>
      <c r="I295" s="335">
        <f t="shared" si="67"/>
        <v>0</v>
      </c>
      <c r="J295" s="336">
        <f t="shared" si="67"/>
        <v>0</v>
      </c>
      <c r="K295" s="1288" t="str">
        <f t="shared" si="55"/>
        <v/>
      </c>
      <c r="L295" s="1119" t="s">
        <v>1268</v>
      </c>
    </row>
    <row r="296" spans="1:69" s="114" customFormat="1" ht="18.75" hidden="1" customHeight="1">
      <c r="A296" s="7">
        <v>805</v>
      </c>
      <c r="B296" s="1011">
        <v>5700</v>
      </c>
      <c r="C296" s="1994" t="s">
        <v>1213</v>
      </c>
      <c r="D296" s="1995"/>
      <c r="E296" s="216">
        <f t="shared" ref="E296:J296" si="68">SUMIF($B$613:$B$20149,$B296,E$613:E$20149)</f>
        <v>0</v>
      </c>
      <c r="F296" s="217">
        <f t="shared" si="68"/>
        <v>0</v>
      </c>
      <c r="G296" s="328">
        <f t="shared" si="68"/>
        <v>0</v>
      </c>
      <c r="H296" s="329">
        <f t="shared" si="68"/>
        <v>0</v>
      </c>
      <c r="I296" s="329">
        <f t="shared" si="68"/>
        <v>0</v>
      </c>
      <c r="J296" s="330">
        <f t="shared" si="68"/>
        <v>0</v>
      </c>
      <c r="K296" s="1288" t="str">
        <f t="shared" si="55"/>
        <v/>
      </c>
      <c r="L296" s="1119" t="s">
        <v>1278</v>
      </c>
      <c r="M296" s="1724"/>
      <c r="N296" s="103"/>
      <c r="O296" s="103"/>
      <c r="P296" s="103"/>
      <c r="Q296" s="103"/>
      <c r="R296" s="103"/>
      <c r="S296" s="103"/>
      <c r="T296" s="103"/>
      <c r="U296" s="103"/>
      <c r="V296" s="103"/>
      <c r="W296" s="103"/>
      <c r="X296" s="103"/>
      <c r="Y296" s="103"/>
      <c r="Z296" s="103"/>
    </row>
    <row r="297" spans="1:69" s="115" customFormat="1" ht="18.75" hidden="1" customHeight="1">
      <c r="A297" s="8">
        <v>810</v>
      </c>
      <c r="B297" s="1012"/>
      <c r="C297" s="1013">
        <v>5701</v>
      </c>
      <c r="D297" s="1014" t="s">
        <v>916</v>
      </c>
      <c r="E297" s="370">
        <f t="shared" ref="E297:J299" si="69">SUMIF($C$613:$C$20149,$C297,E$613:E$20149)</f>
        <v>0</v>
      </c>
      <c r="F297" s="378">
        <f t="shared" si="69"/>
        <v>0</v>
      </c>
      <c r="G297" s="331">
        <f t="shared" si="69"/>
        <v>0</v>
      </c>
      <c r="H297" s="332">
        <f t="shared" si="69"/>
        <v>0</v>
      </c>
      <c r="I297" s="332">
        <f t="shared" si="69"/>
        <v>0</v>
      </c>
      <c r="J297" s="333">
        <f t="shared" si="69"/>
        <v>0</v>
      </c>
      <c r="K297" s="1288" t="str">
        <f t="shared" si="55"/>
        <v/>
      </c>
      <c r="L297" s="1119" t="s">
        <v>1280</v>
      </c>
      <c r="M297" s="1724"/>
      <c r="N297" s="103"/>
      <c r="O297" s="103"/>
      <c r="P297" s="103"/>
      <c r="Q297" s="103"/>
      <c r="R297" s="103"/>
      <c r="S297" s="103"/>
      <c r="T297" s="103"/>
      <c r="U297" s="103"/>
      <c r="V297" s="103"/>
      <c r="W297" s="103"/>
      <c r="X297" s="103"/>
      <c r="Y297" s="103"/>
      <c r="Z297" s="103"/>
    </row>
    <row r="298" spans="1:69" s="115" customFormat="1" ht="18.75" hidden="1" customHeight="1">
      <c r="A298" s="8">
        <v>815</v>
      </c>
      <c r="B298" s="1012"/>
      <c r="C298" s="1019">
        <v>5702</v>
      </c>
      <c r="D298" s="1020" t="s">
        <v>917</v>
      </c>
      <c r="E298" s="374">
        <f t="shared" si="69"/>
        <v>0</v>
      </c>
      <c r="F298" s="381">
        <f t="shared" si="69"/>
        <v>0</v>
      </c>
      <c r="G298" s="340">
        <f t="shared" si="69"/>
        <v>0</v>
      </c>
      <c r="H298" s="341">
        <f t="shared" si="69"/>
        <v>0</v>
      </c>
      <c r="I298" s="341">
        <f t="shared" si="69"/>
        <v>0</v>
      </c>
      <c r="J298" s="342">
        <f t="shared" si="69"/>
        <v>0</v>
      </c>
      <c r="K298" s="1288" t="str">
        <f t="shared" si="55"/>
        <v/>
      </c>
      <c r="L298" s="1119" t="s">
        <v>1277</v>
      </c>
      <c r="M298" s="1729"/>
      <c r="N298" s="114"/>
      <c r="O298" s="114"/>
      <c r="P298" s="114"/>
      <c r="Q298" s="114"/>
      <c r="R298" s="114"/>
      <c r="S298" s="114"/>
      <c r="T298" s="114"/>
      <c r="U298" s="114"/>
      <c r="V298" s="114"/>
      <c r="W298" s="114"/>
      <c r="X298" s="114"/>
      <c r="Y298" s="114"/>
      <c r="Z298" s="114"/>
    </row>
    <row r="299" spans="1:69" s="111" customFormat="1" ht="18.75" hidden="1" customHeight="1">
      <c r="A299" s="12">
        <v>525</v>
      </c>
      <c r="B299" s="969"/>
      <c r="C299" s="1021">
        <v>4071</v>
      </c>
      <c r="D299" s="1022" t="s">
        <v>1217</v>
      </c>
      <c r="E299" s="388">
        <f t="shared" si="69"/>
        <v>0</v>
      </c>
      <c r="F299" s="389">
        <f t="shared" si="69"/>
        <v>0</v>
      </c>
      <c r="G299" s="352">
        <f t="shared" si="69"/>
        <v>0</v>
      </c>
      <c r="H299" s="353">
        <f t="shared" si="69"/>
        <v>0</v>
      </c>
      <c r="I299" s="353">
        <f t="shared" si="69"/>
        <v>0</v>
      </c>
      <c r="J299" s="354">
        <f t="shared" si="69"/>
        <v>0</v>
      </c>
      <c r="K299" s="1288" t="str">
        <f t="shared" si="55"/>
        <v/>
      </c>
      <c r="L299" s="1119" t="s">
        <v>1281</v>
      </c>
      <c r="M299" s="1729"/>
      <c r="N299" s="115"/>
      <c r="O299" s="115"/>
      <c r="P299" s="115"/>
      <c r="Q299" s="115"/>
      <c r="R299" s="115"/>
      <c r="S299" s="115"/>
      <c r="T299" s="115"/>
      <c r="U299" s="115"/>
      <c r="V299" s="115"/>
      <c r="W299" s="115"/>
      <c r="X299" s="115"/>
      <c r="Y299" s="115"/>
      <c r="Z299" s="115"/>
      <c r="AA299" s="108"/>
      <c r="AB299" s="109"/>
      <c r="AC299" s="108"/>
      <c r="AD299" s="108"/>
      <c r="AE299" s="109"/>
      <c r="AF299" s="108"/>
      <c r="AG299" s="108"/>
      <c r="AH299" s="109"/>
      <c r="AI299" s="116"/>
      <c r="AJ299" s="116"/>
      <c r="AK299" s="117"/>
      <c r="AL299" s="108"/>
      <c r="AM299" s="108"/>
      <c r="AN299" s="109"/>
      <c r="AO299" s="108"/>
      <c r="AP299" s="108"/>
      <c r="AQ299" s="109"/>
      <c r="AR299" s="108"/>
      <c r="AS299" s="108"/>
      <c r="AT299" s="109"/>
      <c r="AU299" s="108"/>
      <c r="AV299" s="108"/>
      <c r="AW299" s="109"/>
      <c r="AX299" s="108"/>
      <c r="AY299" s="108"/>
      <c r="AZ299" s="110"/>
      <c r="BA299" s="108"/>
      <c r="BB299" s="108"/>
      <c r="BC299" s="109"/>
      <c r="BD299" s="108"/>
      <c r="BE299" s="108"/>
      <c r="BF299" s="109"/>
      <c r="BG299" s="108"/>
      <c r="BH299" s="109"/>
      <c r="BI299" s="110"/>
      <c r="BJ299" s="109"/>
      <c r="BK299" s="109"/>
      <c r="BL299" s="108"/>
      <c r="BM299" s="108"/>
      <c r="BN299" s="109"/>
      <c r="BO299" s="108"/>
      <c r="BQ299" s="108"/>
    </row>
    <row r="300" spans="1:69" s="105" customFormat="1" ht="18.75" hidden="1" customHeight="1">
      <c r="A300" s="7">
        <v>820</v>
      </c>
      <c r="B300" s="1147">
        <v>98</v>
      </c>
      <c r="C300" s="2013" t="s">
        <v>919</v>
      </c>
      <c r="D300" s="2014"/>
      <c r="E300" s="511">
        <f t="shared" ref="E300:J300" si="70">SUMIF($B$613:$B$20149,$B300,E$613:E$20149)</f>
        <v>0</v>
      </c>
      <c r="F300" s="512">
        <f t="shared" si="70"/>
        <v>0</v>
      </c>
      <c r="G300" s="513">
        <f t="shared" si="70"/>
        <v>0</v>
      </c>
      <c r="H300" s="514">
        <f t="shared" si="70"/>
        <v>0</v>
      </c>
      <c r="I300" s="514">
        <f t="shared" si="70"/>
        <v>0</v>
      </c>
      <c r="J300" s="515">
        <f t="shared" si="70"/>
        <v>0</v>
      </c>
      <c r="K300" s="1288" t="str">
        <f t="shared" si="55"/>
        <v/>
      </c>
      <c r="L300" s="1119" t="s">
        <v>1270</v>
      </c>
      <c r="M300" s="1727"/>
      <c r="N300" s="108"/>
      <c r="O300" s="108"/>
      <c r="P300" s="108"/>
      <c r="Q300" s="108"/>
      <c r="R300" s="108"/>
      <c r="S300" s="108"/>
      <c r="T300" s="108"/>
      <c r="U300" s="108"/>
      <c r="V300" s="108"/>
      <c r="W300" s="108"/>
      <c r="X300" s="108"/>
      <c r="Y300" s="108"/>
      <c r="Z300" s="108"/>
    </row>
    <row r="301" spans="1:69" ht="8.25" hidden="1" customHeight="1">
      <c r="A301" s="8">
        <v>821</v>
      </c>
      <c r="B301" s="1027"/>
      <c r="C301" s="1028"/>
      <c r="D301" s="1025"/>
      <c r="E301" s="390"/>
      <c r="F301" s="390"/>
      <c r="G301" s="138"/>
      <c r="H301" s="138"/>
      <c r="I301" s="138"/>
      <c r="J301" s="139"/>
      <c r="K301" s="1288" t="str">
        <f t="shared" si="55"/>
        <v/>
      </c>
      <c r="L301" s="1119"/>
      <c r="M301" s="1729"/>
      <c r="N301" s="115"/>
      <c r="O301" s="115"/>
      <c r="P301" s="115"/>
      <c r="Q301" s="115"/>
      <c r="R301" s="115"/>
      <c r="S301" s="115"/>
      <c r="T301" s="115"/>
      <c r="U301" s="115"/>
      <c r="V301" s="115"/>
      <c r="W301" s="115"/>
      <c r="X301" s="115"/>
      <c r="Y301" s="115"/>
      <c r="Z301" s="115"/>
    </row>
    <row r="302" spans="1:69" ht="8.25" hidden="1" customHeight="1">
      <c r="A302" s="8">
        <v>822</v>
      </c>
      <c r="B302" s="1030"/>
      <c r="C302" s="894"/>
      <c r="D302" s="1025"/>
      <c r="E302" s="390"/>
      <c r="F302" s="390"/>
      <c r="G302" s="138"/>
      <c r="H302" s="138"/>
      <c r="I302" s="138"/>
      <c r="J302" s="139"/>
      <c r="K302" s="1288" t="str">
        <f t="shared" si="55"/>
        <v/>
      </c>
      <c r="L302" s="1120"/>
      <c r="N302" s="105"/>
      <c r="O302" s="105"/>
      <c r="P302" s="105"/>
      <c r="Q302" s="105"/>
      <c r="R302" s="105"/>
      <c r="S302" s="105"/>
      <c r="T302" s="105"/>
      <c r="U302" s="105"/>
      <c r="V302" s="105"/>
      <c r="W302" s="105"/>
      <c r="X302" s="105"/>
      <c r="Y302" s="105"/>
      <c r="Z302" s="105"/>
    </row>
    <row r="303" spans="1:69" ht="8.25" hidden="1" customHeight="1">
      <c r="A303" s="8">
        <v>823</v>
      </c>
      <c r="B303" s="1030"/>
      <c r="C303" s="894"/>
      <c r="D303" s="1025"/>
      <c r="E303" s="390"/>
      <c r="F303" s="390"/>
      <c r="G303" s="138"/>
      <c r="H303" s="138"/>
      <c r="I303" s="138"/>
      <c r="J303" s="139"/>
      <c r="K303" s="1288" t="str">
        <f t="shared" si="55"/>
        <v/>
      </c>
      <c r="L303" s="1120"/>
    </row>
    <row r="304" spans="1:69" ht="20.25" customHeight="1" thickBot="1">
      <c r="A304" s="8">
        <v>825</v>
      </c>
      <c r="B304" s="1148" t="s">
        <v>1210</v>
      </c>
      <c r="C304" s="1033" t="s">
        <v>478</v>
      </c>
      <c r="D304" s="1149" t="s">
        <v>1218</v>
      </c>
      <c r="E304" s="230">
        <f t="shared" ref="E304:J304" si="71">SUMIF($C$613:$C$20149,$C304,E$613:E$20149)</f>
        <v>0</v>
      </c>
      <c r="F304" s="231">
        <f t="shared" si="71"/>
        <v>101268020</v>
      </c>
      <c r="G304" s="506">
        <f t="shared" si="71"/>
        <v>93670502</v>
      </c>
      <c r="H304" s="507">
        <f t="shared" si="71"/>
        <v>0</v>
      </c>
      <c r="I304" s="507">
        <f t="shared" si="71"/>
        <v>141878</v>
      </c>
      <c r="J304" s="508">
        <f t="shared" si="71"/>
        <v>7455640</v>
      </c>
      <c r="K304" s="4">
        <v>1</v>
      </c>
      <c r="L304" s="1117"/>
    </row>
    <row r="305" spans="1:12" ht="16.5" customHeight="1" thickTop="1">
      <c r="A305" s="8"/>
      <c r="B305" s="1035"/>
      <c r="C305" s="1036"/>
      <c r="D305" s="897"/>
      <c r="E305" s="524"/>
      <c r="F305" s="524"/>
      <c r="G305" s="524"/>
      <c r="H305" s="524"/>
      <c r="I305" s="524"/>
      <c r="J305" s="524"/>
      <c r="K305" s="4">
        <v>1</v>
      </c>
      <c r="L305" s="1117"/>
    </row>
    <row r="306" spans="1:12">
      <c r="A306" s="8"/>
      <c r="B306" s="524"/>
      <c r="C306" s="894"/>
      <c r="D306" s="916"/>
      <c r="E306" s="525"/>
      <c r="F306" s="525"/>
      <c r="G306" s="525"/>
      <c r="H306" s="525"/>
      <c r="I306" s="525"/>
      <c r="J306" s="525"/>
      <c r="K306" s="4">
        <v>1</v>
      </c>
      <c r="L306" s="1117"/>
    </row>
    <row r="307" spans="1:12">
      <c r="A307" s="8"/>
      <c r="B307" s="1150"/>
      <c r="C307" s="1151"/>
      <c r="D307" s="1152"/>
      <c r="E307" s="1153"/>
      <c r="F307" s="1153"/>
      <c r="G307" s="1153"/>
      <c r="H307" s="1153"/>
      <c r="I307" s="1153"/>
      <c r="J307" s="1153"/>
      <c r="K307" s="39">
        <f t="shared" ref="K307:K348" si="72">(IF($E$304&lt;&gt;0,$K$2,IF($F$304&lt;&gt;0,$K$2,"")))</f>
        <v>1</v>
      </c>
      <c r="L307" s="1117"/>
    </row>
    <row r="308" spans="1:12">
      <c r="A308" s="8"/>
      <c r="B308" s="524"/>
      <c r="C308" s="894"/>
      <c r="D308" s="916"/>
      <c r="E308" s="525"/>
      <c r="F308" s="525"/>
      <c r="G308" s="525"/>
      <c r="H308" s="525"/>
      <c r="I308" s="525"/>
      <c r="J308" s="525"/>
      <c r="K308" s="39">
        <f t="shared" si="72"/>
        <v>1</v>
      </c>
      <c r="L308" s="1117"/>
    </row>
    <row r="309" spans="1:12" ht="20.25" customHeight="1">
      <c r="A309" s="8"/>
      <c r="B309" s="1987" t="str">
        <f>$B$7</f>
        <v>ОТЧЕТНИ ДАННИ ПО ЕБК ЗА ИЗПЪЛНЕНИЕТО НА БЮДЖЕТА</v>
      </c>
      <c r="C309" s="1988"/>
      <c r="D309" s="1988"/>
      <c r="E309" s="525"/>
      <c r="F309" s="525"/>
      <c r="G309" s="525"/>
      <c r="H309" s="525"/>
      <c r="I309" s="525"/>
      <c r="J309" s="915"/>
      <c r="K309" s="39">
        <f t="shared" si="72"/>
        <v>1</v>
      </c>
      <c r="L309" s="1117"/>
    </row>
    <row r="310" spans="1:12" ht="18.75" customHeight="1">
      <c r="A310" s="8"/>
      <c r="B310" s="524"/>
      <c r="C310" s="894"/>
      <c r="D310" s="916"/>
      <c r="E310" s="917" t="s">
        <v>1220</v>
      </c>
      <c r="F310" s="917" t="s">
        <v>615</v>
      </c>
      <c r="G310" s="525"/>
      <c r="H310" s="525"/>
      <c r="I310" s="525"/>
      <c r="J310" s="525"/>
      <c r="K310" s="39">
        <f t="shared" si="72"/>
        <v>1</v>
      </c>
      <c r="L310" s="1117"/>
    </row>
    <row r="311" spans="1:12" ht="27" customHeight="1">
      <c r="A311" s="8"/>
      <c r="B311" s="1980" t="str">
        <f>$B$9</f>
        <v>ДЪРЖАВЕН ФОНД ЗЕМЕДЕЛИЕ</v>
      </c>
      <c r="C311" s="1981"/>
      <c r="D311" s="1982"/>
      <c r="E311" s="836">
        <f>$E$9</f>
        <v>46023</v>
      </c>
      <c r="F311" s="921">
        <f>$F$9</f>
        <v>46203</v>
      </c>
      <c r="G311" s="525"/>
      <c r="H311" s="525"/>
      <c r="I311" s="525"/>
      <c r="J311" s="525"/>
      <c r="K311" s="39">
        <f t="shared" si="72"/>
        <v>1</v>
      </c>
      <c r="L311" s="1117"/>
    </row>
    <row r="312" spans="1:12">
      <c r="A312" s="8"/>
      <c r="B312" s="922" t="str">
        <f>$B$10</f>
        <v xml:space="preserve">                                                            (наименование на разпоредителя с бюджет)</v>
      </c>
      <c r="C312" s="524"/>
      <c r="D312" s="897"/>
      <c r="E312" s="923"/>
      <c r="F312" s="923"/>
      <c r="G312" s="525"/>
      <c r="H312" s="525"/>
      <c r="I312" s="525"/>
      <c r="J312" s="525"/>
      <c r="K312" s="39">
        <f t="shared" si="72"/>
        <v>1</v>
      </c>
      <c r="L312" s="1117"/>
    </row>
    <row r="313" spans="1:12" ht="5.25" customHeight="1">
      <c r="A313" s="8"/>
      <c r="B313" s="922"/>
      <c r="C313" s="524"/>
      <c r="D313" s="897"/>
      <c r="E313" s="922"/>
      <c r="F313" s="524"/>
      <c r="G313" s="525"/>
      <c r="H313" s="525"/>
      <c r="I313" s="525"/>
      <c r="J313" s="525"/>
      <c r="K313" s="39">
        <f t="shared" si="72"/>
        <v>1</v>
      </c>
      <c r="L313" s="1117"/>
    </row>
    <row r="314" spans="1:12" ht="27" customHeight="1">
      <c r="A314" s="8"/>
      <c r="B314" s="1950" t="str">
        <f>$B$12</f>
        <v>Държавен фонд "Земеделие"</v>
      </c>
      <c r="C314" s="1951"/>
      <c r="D314" s="1952"/>
      <c r="E314" s="924" t="s">
        <v>1194</v>
      </c>
      <c r="F314" s="1663" t="str">
        <f>$F$12</f>
        <v>8400</v>
      </c>
      <c r="G314" s="525"/>
      <c r="H314" s="525"/>
      <c r="I314" s="525"/>
      <c r="J314" s="525"/>
      <c r="K314" s="39">
        <f t="shared" si="72"/>
        <v>1</v>
      </c>
      <c r="L314" s="1117"/>
    </row>
    <row r="315" spans="1:12">
      <c r="A315" s="8"/>
      <c r="B315" s="925" t="str">
        <f>$B$13</f>
        <v xml:space="preserve">                                             (наименование на първостепенния разпоредител с бюджет)</v>
      </c>
      <c r="C315" s="524"/>
      <c r="D315" s="897"/>
      <c r="E315" s="1044"/>
      <c r="F315" s="525"/>
      <c r="G315" s="525"/>
      <c r="H315" s="525"/>
      <c r="I315" s="525"/>
      <c r="J315" s="525"/>
      <c r="K315" s="39">
        <f t="shared" si="72"/>
        <v>1</v>
      </c>
      <c r="L315" s="1118" t="s">
        <v>1265</v>
      </c>
    </row>
    <row r="316" spans="1:12" ht="21.75" customHeight="1">
      <c r="A316" s="8"/>
      <c r="B316" s="922"/>
      <c r="C316" s="524"/>
      <c r="D316" s="1040" t="s">
        <v>1294</v>
      </c>
      <c r="E316" s="1041">
        <f>$E$15</f>
        <v>0</v>
      </c>
      <c r="F316" s="1264" t="str">
        <f>+$F$15</f>
        <v>БЮДЖЕТ</v>
      </c>
      <c r="G316" s="525"/>
      <c r="H316" s="138"/>
      <c r="I316" s="138"/>
      <c r="J316" s="138"/>
      <c r="K316" s="39">
        <f t="shared" si="72"/>
        <v>1</v>
      </c>
      <c r="L316" s="1119" t="s">
        <v>1266</v>
      </c>
    </row>
    <row r="317" spans="1:12">
      <c r="A317" s="8"/>
      <c r="B317" s="524"/>
      <c r="C317" s="894"/>
      <c r="D317" s="916"/>
      <c r="E317" s="1122"/>
      <c r="F317" s="525"/>
      <c r="G317" s="525"/>
      <c r="H317" s="525"/>
      <c r="I317" s="525"/>
      <c r="J317" s="525"/>
      <c r="K317" s="39">
        <f t="shared" si="72"/>
        <v>1</v>
      </c>
      <c r="L317" s="1119" t="s">
        <v>1267</v>
      </c>
    </row>
    <row r="318" spans="1:12" ht="18.75" customHeight="1" thickBot="1">
      <c r="A318" s="8"/>
      <c r="B318" s="923"/>
      <c r="C318" s="894"/>
      <c r="D318" s="1043" t="s">
        <v>2054</v>
      </c>
      <c r="E318" s="525"/>
      <c r="F318" s="1044"/>
      <c r="G318" s="138"/>
      <c r="H318" s="138"/>
      <c r="I318" s="138"/>
      <c r="J318" s="138"/>
      <c r="K318" s="39">
        <f t="shared" si="72"/>
        <v>1</v>
      </c>
      <c r="L318" s="1119" t="s">
        <v>1268</v>
      </c>
    </row>
    <row r="319" spans="1:12" ht="20.25" customHeight="1">
      <c r="A319" s="10"/>
      <c r="B319" s="1045" t="s">
        <v>920</v>
      </c>
      <c r="C319" s="1046" t="s">
        <v>1219</v>
      </c>
      <c r="D319" s="1047" t="s">
        <v>922</v>
      </c>
      <c r="E319" s="1048" t="s">
        <v>923</v>
      </c>
      <c r="F319" s="1049" t="s">
        <v>924</v>
      </c>
      <c r="G319" s="138"/>
      <c r="H319" s="138"/>
      <c r="I319" s="138"/>
      <c r="J319" s="138"/>
      <c r="K319" s="39">
        <f t="shared" si="72"/>
        <v>1</v>
      </c>
      <c r="L319" s="1119" t="s">
        <v>1269</v>
      </c>
    </row>
    <row r="320" spans="1:12" ht="18.75" customHeight="1">
      <c r="A320" s="10">
        <v>905</v>
      </c>
      <c r="B320" s="1050"/>
      <c r="C320" s="1051" t="s">
        <v>925</v>
      </c>
      <c r="D320" s="1052" t="s">
        <v>926</v>
      </c>
      <c r="E320" s="538">
        <f t="shared" ref="E320:F325" si="73">SUMIF($C$613:$C$20149,$C320,E$613:E$20149)</f>
        <v>0</v>
      </c>
      <c r="F320" s="539">
        <f t="shared" si="73"/>
        <v>1583</v>
      </c>
      <c r="G320" s="138"/>
      <c r="H320" s="138"/>
      <c r="I320" s="138"/>
      <c r="J320" s="138"/>
      <c r="K320" s="39">
        <f t="shared" si="72"/>
        <v>1</v>
      </c>
      <c r="L320" s="1119" t="s">
        <v>1270</v>
      </c>
    </row>
    <row r="321" spans="1:12" ht="18.75" customHeight="1">
      <c r="A321" s="10">
        <v>906</v>
      </c>
      <c r="B321" s="1053"/>
      <c r="C321" s="1054" t="s">
        <v>927</v>
      </c>
      <c r="D321" s="1055" t="s">
        <v>928</v>
      </c>
      <c r="E321" s="534">
        <f t="shared" si="73"/>
        <v>0</v>
      </c>
      <c r="F321" s="535">
        <f t="shared" si="73"/>
        <v>42</v>
      </c>
      <c r="G321" s="138"/>
      <c r="H321" s="138"/>
      <c r="I321" s="138"/>
      <c r="J321" s="138"/>
      <c r="K321" s="39">
        <f t="shared" si="72"/>
        <v>1</v>
      </c>
      <c r="L321" s="1119" t="s">
        <v>1271</v>
      </c>
    </row>
    <row r="322" spans="1:12" ht="18.75" customHeight="1">
      <c r="A322" s="10">
        <v>907</v>
      </c>
      <c r="B322" s="1056"/>
      <c r="C322" s="1057" t="s">
        <v>929</v>
      </c>
      <c r="D322" s="1058" t="s">
        <v>930</v>
      </c>
      <c r="E322" s="536">
        <f t="shared" si="73"/>
        <v>0</v>
      </c>
      <c r="F322" s="537">
        <f t="shared" si="73"/>
        <v>1541</v>
      </c>
      <c r="G322" s="138"/>
      <c r="H322" s="138"/>
      <c r="I322" s="138"/>
      <c r="J322" s="138"/>
      <c r="K322" s="39">
        <f t="shared" si="72"/>
        <v>1</v>
      </c>
      <c r="L322" s="1119" t="s">
        <v>1272</v>
      </c>
    </row>
    <row r="323" spans="1:12" ht="18.75" customHeight="1">
      <c r="A323" s="10">
        <v>910</v>
      </c>
      <c r="B323" s="1050"/>
      <c r="C323" s="1051" t="s">
        <v>931</v>
      </c>
      <c r="D323" s="1052" t="s">
        <v>932</v>
      </c>
      <c r="E323" s="538">
        <f t="shared" si="73"/>
        <v>0</v>
      </c>
      <c r="F323" s="539">
        <f t="shared" si="73"/>
        <v>1580</v>
      </c>
      <c r="G323" s="138"/>
      <c r="H323" s="138"/>
      <c r="I323" s="138"/>
      <c r="J323" s="138"/>
      <c r="K323" s="39">
        <f t="shared" si="72"/>
        <v>1</v>
      </c>
      <c r="L323" s="1119" t="s">
        <v>1273</v>
      </c>
    </row>
    <row r="324" spans="1:12" ht="18.75" customHeight="1">
      <c r="A324" s="10">
        <v>911</v>
      </c>
      <c r="B324" s="1053"/>
      <c r="C324" s="1054" t="s">
        <v>933</v>
      </c>
      <c r="D324" s="1055" t="s">
        <v>928</v>
      </c>
      <c r="E324" s="534">
        <f t="shared" si="73"/>
        <v>0</v>
      </c>
      <c r="F324" s="535">
        <f t="shared" si="73"/>
        <v>44</v>
      </c>
      <c r="G324" s="138"/>
      <c r="H324" s="138"/>
      <c r="I324" s="138"/>
      <c r="J324" s="138"/>
      <c r="K324" s="39">
        <f t="shared" si="72"/>
        <v>1</v>
      </c>
      <c r="L324" s="1119" t="s">
        <v>1268</v>
      </c>
    </row>
    <row r="325" spans="1:12" ht="18.75" customHeight="1">
      <c r="A325" s="10">
        <v>912</v>
      </c>
      <c r="B325" s="1059"/>
      <c r="C325" s="1060" t="s">
        <v>934</v>
      </c>
      <c r="D325" s="1061" t="s">
        <v>935</v>
      </c>
      <c r="E325" s="540">
        <f t="shared" si="73"/>
        <v>0</v>
      </c>
      <c r="F325" s="541">
        <f t="shared" si="73"/>
        <v>1536</v>
      </c>
      <c r="G325" s="138"/>
      <c r="H325" s="138"/>
      <c r="I325" s="138"/>
      <c r="J325" s="138"/>
      <c r="K325" s="39">
        <f t="shared" si="72"/>
        <v>1</v>
      </c>
      <c r="L325" s="1119" t="s">
        <v>1274</v>
      </c>
    </row>
    <row r="326" spans="1:12" ht="18.75" customHeight="1">
      <c r="A326" s="10">
        <v>920</v>
      </c>
      <c r="B326" s="1050"/>
      <c r="C326" s="1051" t="s">
        <v>936</v>
      </c>
      <c r="D326" s="1052" t="s">
        <v>937</v>
      </c>
      <c r="E326" s="542">
        <f>IF(ISERROR(E187/(E323+E335)),0,E187/(E323+E335))</f>
        <v>0</v>
      </c>
      <c r="F326" s="543">
        <f>IF(ISERROR(J187/(F323+F335)),0,F187/(F323+F335))</f>
        <v>8435.7753164556962</v>
      </c>
      <c r="G326" s="138"/>
      <c r="H326" s="138"/>
      <c r="I326" s="138"/>
      <c r="J326" s="138"/>
      <c r="K326" s="39">
        <f t="shared" si="72"/>
        <v>1</v>
      </c>
      <c r="L326" s="1119" t="s">
        <v>1270</v>
      </c>
    </row>
    <row r="327" spans="1:12" ht="18.75" customHeight="1">
      <c r="A327" s="10">
        <v>921</v>
      </c>
      <c r="B327" s="1053"/>
      <c r="C327" s="1062" t="s">
        <v>938</v>
      </c>
      <c r="D327" s="1063" t="s">
        <v>939</v>
      </c>
      <c r="E327" s="544">
        <f>IF(ISERROR(E188/(E324+E335)),0,E188/(E324+E335))</f>
        <v>0</v>
      </c>
      <c r="F327" s="545">
        <f>IF(ISERROR(J188/(F324+F335)),0,F188/(F324+F335))</f>
        <v>11049.545454545454</v>
      </c>
      <c r="G327" s="138"/>
      <c r="H327" s="138"/>
      <c r="I327" s="138"/>
      <c r="J327" s="138"/>
      <c r="K327" s="39">
        <f t="shared" si="72"/>
        <v>1</v>
      </c>
      <c r="L327" s="1119" t="s">
        <v>1275</v>
      </c>
    </row>
    <row r="328" spans="1:12" ht="18.75" customHeight="1">
      <c r="A328" s="10">
        <v>922</v>
      </c>
      <c r="B328" s="1059"/>
      <c r="C328" s="1057" t="s">
        <v>940</v>
      </c>
      <c r="D328" s="1058" t="s">
        <v>941</v>
      </c>
      <c r="E328" s="546">
        <f>IF(ISERROR(E189/(E325)),0,E189/(E325))</f>
        <v>0</v>
      </c>
      <c r="F328" s="547">
        <f>IF(ISERROR(J189/(F325)),0,F189/(F325))</f>
        <v>8360.9016927083339</v>
      </c>
      <c r="G328" s="138"/>
      <c r="H328" s="138"/>
      <c r="I328" s="138"/>
      <c r="J328" s="138"/>
      <c r="K328" s="39">
        <f t="shared" si="72"/>
        <v>1</v>
      </c>
      <c r="L328" s="1119" t="s">
        <v>1279</v>
      </c>
    </row>
    <row r="329" spans="1:12" ht="18.75" customHeight="1">
      <c r="A329" s="10">
        <v>930</v>
      </c>
      <c r="B329" s="1050"/>
      <c r="C329" s="1051" t="s">
        <v>942</v>
      </c>
      <c r="D329" s="1052" t="s">
        <v>943</v>
      </c>
      <c r="E329" s="538">
        <f t="shared" ref="E329:F332" si="74">SUMIF($C$613:$C$20149,$C329,E$613:E$20149)</f>
        <v>0</v>
      </c>
      <c r="F329" s="539">
        <f t="shared" si="74"/>
        <v>481</v>
      </c>
      <c r="G329" s="138"/>
      <c r="H329" s="138"/>
      <c r="I329" s="138"/>
      <c r="J329" s="138"/>
      <c r="K329" s="39">
        <f t="shared" si="72"/>
        <v>1</v>
      </c>
      <c r="L329" s="1119" t="s">
        <v>1276</v>
      </c>
    </row>
    <row r="330" spans="1:12" ht="18.75" customHeight="1">
      <c r="A330" s="10">
        <v>931</v>
      </c>
      <c r="B330" s="1053"/>
      <c r="C330" s="1062" t="s">
        <v>944</v>
      </c>
      <c r="D330" s="1063" t="s">
        <v>945</v>
      </c>
      <c r="E330" s="548">
        <f t="shared" si="74"/>
        <v>0</v>
      </c>
      <c r="F330" s="549">
        <f t="shared" si="74"/>
        <v>478</v>
      </c>
      <c r="G330" s="138"/>
      <c r="H330" s="138"/>
      <c r="I330" s="138"/>
      <c r="J330" s="138"/>
      <c r="K330" s="39">
        <f t="shared" si="72"/>
        <v>1</v>
      </c>
      <c r="L330" s="1119" t="s">
        <v>1268</v>
      </c>
    </row>
    <row r="331" spans="1:12" ht="18.75" customHeight="1">
      <c r="A331" s="10">
        <v>932</v>
      </c>
      <c r="B331" s="1059"/>
      <c r="C331" s="1057" t="s">
        <v>946</v>
      </c>
      <c r="D331" s="1058" t="s">
        <v>947</v>
      </c>
      <c r="E331" s="536">
        <f t="shared" si="74"/>
        <v>0</v>
      </c>
      <c r="F331" s="537">
        <f t="shared" si="74"/>
        <v>3</v>
      </c>
      <c r="G331" s="138"/>
      <c r="H331" s="138"/>
      <c r="I331" s="138"/>
      <c r="J331" s="138"/>
      <c r="K331" s="39">
        <f t="shared" si="72"/>
        <v>1</v>
      </c>
      <c r="L331" s="1119" t="s">
        <v>1271</v>
      </c>
    </row>
    <row r="332" spans="1:12" ht="18.75" customHeight="1">
      <c r="A332" s="9">
        <v>935</v>
      </c>
      <c r="B332" s="1050"/>
      <c r="C332" s="1051" t="s">
        <v>948</v>
      </c>
      <c r="D332" s="1052" t="s">
        <v>305</v>
      </c>
      <c r="E332" s="538">
        <f t="shared" si="74"/>
        <v>0</v>
      </c>
      <c r="F332" s="539">
        <f t="shared" si="74"/>
        <v>0</v>
      </c>
      <c r="G332" s="138"/>
      <c r="H332" s="138"/>
      <c r="I332" s="138"/>
      <c r="J332" s="138"/>
      <c r="K332" s="39">
        <f t="shared" si="72"/>
        <v>1</v>
      </c>
      <c r="L332" s="1119" t="s">
        <v>1272</v>
      </c>
    </row>
    <row r="333" spans="1:12" ht="18.75" customHeight="1">
      <c r="A333" s="9">
        <v>940</v>
      </c>
      <c r="B333" s="1050"/>
      <c r="C333" s="1051" t="s">
        <v>306</v>
      </c>
      <c r="D333" s="1052" t="s">
        <v>2109</v>
      </c>
      <c r="E333" s="1265"/>
      <c r="F333" s="1266"/>
      <c r="G333" s="138"/>
      <c r="H333" s="138"/>
      <c r="I333" s="138"/>
      <c r="J333" s="138"/>
      <c r="K333" s="39">
        <f t="shared" si="72"/>
        <v>1</v>
      </c>
      <c r="L333" s="1119" t="s">
        <v>1265</v>
      </c>
    </row>
    <row r="334" spans="1:12" ht="18.75" customHeight="1">
      <c r="A334" s="9">
        <v>950</v>
      </c>
      <c r="B334" s="1050"/>
      <c r="C334" s="1051" t="s">
        <v>307</v>
      </c>
      <c r="D334" s="1052" t="s">
        <v>2110</v>
      </c>
      <c r="E334" s="538">
        <f t="shared" ref="E334:F341" si="75">SUMIF($C$613:$C$20149,$C334,E$613:E$20149)</f>
        <v>0</v>
      </c>
      <c r="F334" s="539">
        <f t="shared" si="75"/>
        <v>0</v>
      </c>
      <c r="G334" s="138"/>
      <c r="H334" s="138"/>
      <c r="I334" s="138"/>
      <c r="J334" s="138"/>
      <c r="K334" s="39">
        <f t="shared" si="72"/>
        <v>1</v>
      </c>
      <c r="L334" s="1119" t="s">
        <v>1268</v>
      </c>
    </row>
    <row r="335" spans="1:12" ht="18.75" customHeight="1">
      <c r="A335" s="10">
        <v>953</v>
      </c>
      <c r="B335" s="1050"/>
      <c r="C335" s="1051" t="s">
        <v>308</v>
      </c>
      <c r="D335" s="1052" t="s">
        <v>2111</v>
      </c>
      <c r="E335" s="538">
        <f t="shared" si="75"/>
        <v>0</v>
      </c>
      <c r="F335" s="539">
        <f t="shared" si="75"/>
        <v>0</v>
      </c>
      <c r="G335" s="138"/>
      <c r="H335" s="138"/>
      <c r="I335" s="138"/>
      <c r="J335" s="138"/>
      <c r="K335" s="39">
        <f t="shared" si="72"/>
        <v>1</v>
      </c>
      <c r="L335" s="1119" t="s">
        <v>1273</v>
      </c>
    </row>
    <row r="336" spans="1:12" ht="18.75" customHeight="1">
      <c r="A336" s="10">
        <v>954</v>
      </c>
      <c r="B336" s="1050"/>
      <c r="C336" s="1051" t="s">
        <v>309</v>
      </c>
      <c r="D336" s="1052" t="s">
        <v>310</v>
      </c>
      <c r="E336" s="538">
        <f t="shared" si="75"/>
        <v>0</v>
      </c>
      <c r="F336" s="539">
        <f t="shared" si="75"/>
        <v>0</v>
      </c>
      <c r="G336" s="138"/>
      <c r="H336" s="138"/>
      <c r="I336" s="138"/>
      <c r="J336" s="138"/>
      <c r="K336" s="39">
        <f t="shared" si="72"/>
        <v>1</v>
      </c>
      <c r="L336" s="1119" t="s">
        <v>1276</v>
      </c>
    </row>
    <row r="337" spans="1:12" ht="18.75" customHeight="1">
      <c r="A337" s="17">
        <v>955</v>
      </c>
      <c r="B337" s="1050"/>
      <c r="C337" s="1051" t="s">
        <v>311</v>
      </c>
      <c r="D337" s="1052" t="s">
        <v>312</v>
      </c>
      <c r="E337" s="538">
        <f t="shared" si="75"/>
        <v>0</v>
      </c>
      <c r="F337" s="539">
        <f t="shared" si="75"/>
        <v>0</v>
      </c>
      <c r="G337" s="138"/>
      <c r="H337" s="138"/>
      <c r="I337" s="138"/>
      <c r="J337" s="138"/>
      <c r="K337" s="39">
        <f t="shared" si="72"/>
        <v>1</v>
      </c>
      <c r="L337" s="1119" t="s">
        <v>1270</v>
      </c>
    </row>
    <row r="338" spans="1:12" ht="18.75" customHeight="1">
      <c r="A338" s="17">
        <v>956</v>
      </c>
      <c r="B338" s="1050"/>
      <c r="C338" s="1051" t="s">
        <v>313</v>
      </c>
      <c r="D338" s="1052" t="s">
        <v>314</v>
      </c>
      <c r="E338" s="538">
        <f t="shared" si="75"/>
        <v>0</v>
      </c>
      <c r="F338" s="539">
        <f t="shared" si="75"/>
        <v>0</v>
      </c>
      <c r="G338" s="138"/>
      <c r="H338" s="138"/>
      <c r="I338" s="138"/>
      <c r="J338" s="138"/>
      <c r="K338" s="39">
        <f t="shared" si="72"/>
        <v>1</v>
      </c>
      <c r="L338" s="1118"/>
    </row>
    <row r="339" spans="1:12" ht="18.75" customHeight="1">
      <c r="A339" s="13">
        <v>958</v>
      </c>
      <c r="B339" s="1050"/>
      <c r="C339" s="1051" t="s">
        <v>315</v>
      </c>
      <c r="D339" s="1052" t="s">
        <v>316</v>
      </c>
      <c r="E339" s="538">
        <f t="shared" si="75"/>
        <v>0</v>
      </c>
      <c r="F339" s="539">
        <f t="shared" si="75"/>
        <v>0</v>
      </c>
      <c r="G339" s="138"/>
      <c r="H339" s="138"/>
      <c r="I339" s="138"/>
      <c r="J339" s="138"/>
      <c r="K339" s="39">
        <f t="shared" si="72"/>
        <v>1</v>
      </c>
      <c r="L339" s="1119" t="s">
        <v>1269</v>
      </c>
    </row>
    <row r="340" spans="1:12" ht="18.75" customHeight="1">
      <c r="A340" s="13">
        <v>959</v>
      </c>
      <c r="B340" s="1050"/>
      <c r="C340" s="1051" t="s">
        <v>317</v>
      </c>
      <c r="D340" s="1052" t="s">
        <v>318</v>
      </c>
      <c r="E340" s="538">
        <f t="shared" si="75"/>
        <v>0</v>
      </c>
      <c r="F340" s="539">
        <f t="shared" si="75"/>
        <v>0</v>
      </c>
      <c r="G340" s="138"/>
      <c r="H340" s="138"/>
      <c r="I340" s="138"/>
      <c r="J340" s="138"/>
      <c r="K340" s="39">
        <f t="shared" si="72"/>
        <v>1</v>
      </c>
      <c r="L340" s="1119" t="s">
        <v>1279</v>
      </c>
    </row>
    <row r="341" spans="1:12" ht="18.75" customHeight="1" thickBot="1">
      <c r="A341" s="17">
        <v>955</v>
      </c>
      <c r="B341" s="1703"/>
      <c r="C341" s="1065" t="s">
        <v>319</v>
      </c>
      <c r="D341" s="1066" t="s">
        <v>320</v>
      </c>
      <c r="E341" s="1705">
        <f t="shared" si="75"/>
        <v>0</v>
      </c>
      <c r="F341" s="1706">
        <f t="shared" si="75"/>
        <v>0</v>
      </c>
      <c r="G341" s="138"/>
      <c r="H341" s="138"/>
      <c r="I341" s="138"/>
      <c r="J341" s="138"/>
      <c r="K341" s="39">
        <f t="shared" si="72"/>
        <v>1</v>
      </c>
      <c r="L341" s="1119" t="s">
        <v>1270</v>
      </c>
    </row>
    <row r="342" spans="1:12" ht="38.25" customHeight="1" thickTop="1">
      <c r="A342" s="17">
        <v>956</v>
      </c>
      <c r="B342" s="1704" t="s">
        <v>920</v>
      </c>
      <c r="C342" s="1713" t="s">
        <v>2049</v>
      </c>
      <c r="D342" s="1714" t="s">
        <v>2050</v>
      </c>
      <c r="E342" s="1707" t="s">
        <v>923</v>
      </c>
      <c r="F342" s="1708" t="s">
        <v>924</v>
      </c>
      <c r="G342" s="138"/>
      <c r="H342" s="138"/>
      <c r="I342" s="138"/>
      <c r="J342" s="138"/>
      <c r="K342" s="39">
        <f t="shared" si="72"/>
        <v>1</v>
      </c>
      <c r="L342" s="1118"/>
    </row>
    <row r="343" spans="1:12" ht="18.75" customHeight="1">
      <c r="A343" s="13">
        <v>958</v>
      </c>
      <c r="B343" s="1050"/>
      <c r="C343" s="1051" t="s">
        <v>2051</v>
      </c>
      <c r="D343" s="1052" t="s">
        <v>2058</v>
      </c>
      <c r="E343" s="538">
        <f>E344+E345</f>
        <v>0</v>
      </c>
      <c r="F343" s="539">
        <f>F344+F345</f>
        <v>1706585</v>
      </c>
      <c r="G343" s="138"/>
      <c r="H343" s="138"/>
      <c r="I343" s="138"/>
      <c r="J343" s="138"/>
      <c r="K343" s="39">
        <f t="shared" si="72"/>
        <v>1</v>
      </c>
      <c r="L343" s="1119"/>
    </row>
    <row r="344" spans="1:12" ht="18.75" customHeight="1">
      <c r="A344" s="13">
        <v>959</v>
      </c>
      <c r="B344" s="1050"/>
      <c r="C344" s="1709" t="s">
        <v>2052</v>
      </c>
      <c r="D344" s="1711" t="s">
        <v>2056</v>
      </c>
      <c r="E344" s="538">
        <f>SUMIF($C$613:$C$20149,$C344,E$613:E$20149)</f>
        <v>0</v>
      </c>
      <c r="F344" s="539">
        <f>SUMIF($C$613:$C$20149,$C344,F$613:F$20149)</f>
        <v>1562743</v>
      </c>
      <c r="G344" s="138"/>
      <c r="H344" s="138"/>
      <c r="I344" s="138"/>
      <c r="J344" s="138"/>
      <c r="K344" s="39">
        <f t="shared" si="72"/>
        <v>1</v>
      </c>
      <c r="L344" s="1119"/>
    </row>
    <row r="345" spans="1:12" ht="18.75" customHeight="1" thickBot="1">
      <c r="A345" s="13">
        <v>960</v>
      </c>
      <c r="B345" s="1064"/>
      <c r="C345" s="1710" t="s">
        <v>2053</v>
      </c>
      <c r="D345" s="1712" t="s">
        <v>2057</v>
      </c>
      <c r="E345" s="550">
        <f>SUMIF($C$613:$C$20149,$C345,E$613:E$20149)</f>
        <v>0</v>
      </c>
      <c r="F345" s="551">
        <f>SUMIF($C$613:$C$20149,$C345,F$613:F$20149)</f>
        <v>143842</v>
      </c>
      <c r="G345" s="138"/>
      <c r="H345" s="138"/>
      <c r="I345" s="138"/>
      <c r="J345" s="138"/>
      <c r="K345" s="39">
        <f t="shared" si="72"/>
        <v>1</v>
      </c>
      <c r="L345" s="1119"/>
    </row>
    <row r="346" spans="1:12" ht="31.5" customHeight="1" thickTop="1">
      <c r="A346" s="13"/>
      <c r="B346" s="1067" t="s">
        <v>613</v>
      </c>
      <c r="C346" s="1068"/>
      <c r="D346" s="1069"/>
      <c r="E346" s="526"/>
      <c r="F346" s="526"/>
      <c r="G346" s="138"/>
      <c r="H346" s="138"/>
      <c r="I346" s="138"/>
      <c r="J346" s="138"/>
      <c r="K346" s="39">
        <f t="shared" si="72"/>
        <v>1</v>
      </c>
      <c r="L346" s="1119"/>
    </row>
    <row r="347" spans="1:12" ht="36" customHeight="1">
      <c r="A347" s="13"/>
      <c r="B347" s="1989" t="s">
        <v>321</v>
      </c>
      <c r="C347" s="1989"/>
      <c r="D347" s="1989"/>
      <c r="E347" s="526"/>
      <c r="F347" s="526"/>
      <c r="G347" s="526"/>
      <c r="H347" s="526"/>
      <c r="I347" s="526"/>
      <c r="J347" s="526"/>
      <c r="K347" s="39">
        <f t="shared" si="72"/>
        <v>1</v>
      </c>
      <c r="L347" s="1117"/>
    </row>
    <row r="348" spans="1:12" ht="18.75" customHeight="1">
      <c r="A348" s="13"/>
      <c r="B348" s="524"/>
      <c r="C348" s="524"/>
      <c r="D348" s="897"/>
      <c r="E348" s="525"/>
      <c r="F348" s="525"/>
      <c r="G348" s="525"/>
      <c r="H348" s="525"/>
      <c r="I348" s="525"/>
      <c r="J348" s="525"/>
      <c r="K348" s="39">
        <f t="shared" si="72"/>
        <v>1</v>
      </c>
      <c r="L348" s="1117"/>
    </row>
    <row r="349" spans="1:12" ht="18.75" customHeight="1">
      <c r="A349" s="13"/>
      <c r="B349" s="1150"/>
      <c r="C349" s="1150"/>
      <c r="D349" s="1154"/>
      <c r="E349" s="1153"/>
      <c r="F349" s="1153"/>
      <c r="G349" s="1153"/>
      <c r="H349" s="1153"/>
      <c r="I349" s="1153"/>
      <c r="J349" s="1153"/>
      <c r="K349" s="65">
        <v>1</v>
      </c>
      <c r="L349" s="1117"/>
    </row>
    <row r="350" spans="1:12" ht="19.5" customHeight="1">
      <c r="A350" s="13"/>
      <c r="B350" s="524"/>
      <c r="C350" s="894"/>
      <c r="D350" s="916"/>
      <c r="E350" s="525"/>
      <c r="F350" s="525"/>
      <c r="G350" s="525"/>
      <c r="H350" s="525"/>
      <c r="I350" s="525"/>
      <c r="J350" s="525"/>
      <c r="K350" s="4">
        <v>1</v>
      </c>
      <c r="L350" s="260"/>
    </row>
    <row r="351" spans="1:12" ht="21" customHeight="1">
      <c r="A351" s="13"/>
      <c r="B351" s="1987" t="str">
        <f>$B$7</f>
        <v>ОТЧЕТНИ ДАННИ ПО ЕБК ЗА ИЗПЪЛНЕНИЕТО НА БЮДЖЕТА</v>
      </c>
      <c r="C351" s="1988"/>
      <c r="D351" s="1988"/>
      <c r="E351" s="525"/>
      <c r="F351" s="525"/>
      <c r="G351" s="525"/>
      <c r="H351" s="525"/>
      <c r="I351" s="525"/>
      <c r="J351" s="915"/>
      <c r="K351" s="4">
        <v>1</v>
      </c>
      <c r="L351" s="260"/>
    </row>
    <row r="352" spans="1:12" ht="18.75" customHeight="1">
      <c r="A352" s="13"/>
      <c r="B352" s="524"/>
      <c r="C352" s="894"/>
      <c r="D352" s="916"/>
      <c r="E352" s="917" t="s">
        <v>1220</v>
      </c>
      <c r="F352" s="917" t="s">
        <v>615</v>
      </c>
      <c r="G352" s="525"/>
      <c r="H352" s="525"/>
      <c r="I352" s="525"/>
      <c r="J352" s="525"/>
      <c r="K352" s="4">
        <v>1</v>
      </c>
      <c r="L352" s="260"/>
    </row>
    <row r="353" spans="1:26" ht="27" customHeight="1">
      <c r="A353" s="13"/>
      <c r="B353" s="1980" t="str">
        <f>$B$9</f>
        <v>ДЪРЖАВЕН ФОНД ЗЕМЕДЕЛИЕ</v>
      </c>
      <c r="C353" s="1981"/>
      <c r="D353" s="1982"/>
      <c r="E353" s="836">
        <f>$E$9</f>
        <v>46023</v>
      </c>
      <c r="F353" s="1155">
        <f>$F$9</f>
        <v>46203</v>
      </c>
      <c r="G353" s="525"/>
      <c r="H353" s="525"/>
      <c r="I353" s="525"/>
      <c r="J353" s="525"/>
      <c r="K353" s="4">
        <v>1</v>
      </c>
      <c r="L353" s="260"/>
    </row>
    <row r="354" spans="1:26">
      <c r="A354" s="13"/>
      <c r="B354" s="922" t="str">
        <f>$B$10</f>
        <v xml:space="preserve">                                                            (наименование на разпоредителя с бюджет)</v>
      </c>
      <c r="C354" s="524"/>
      <c r="D354" s="897"/>
      <c r="E354" s="525"/>
      <c r="F354" s="525"/>
      <c r="G354" s="525"/>
      <c r="H354" s="525"/>
      <c r="I354" s="525"/>
      <c r="J354" s="525"/>
      <c r="K354" s="4">
        <v>1</v>
      </c>
      <c r="L354" s="260"/>
    </row>
    <row r="355" spans="1:26" ht="5.25" customHeight="1">
      <c r="A355" s="13"/>
      <c r="B355" s="922"/>
      <c r="C355" s="524"/>
      <c r="D355" s="897"/>
      <c r="E355" s="1044"/>
      <c r="F355" s="525"/>
      <c r="G355" s="525"/>
      <c r="H355" s="525"/>
      <c r="I355" s="525"/>
      <c r="J355" s="525"/>
      <c r="K355" s="4">
        <v>1</v>
      </c>
      <c r="L355" s="260"/>
    </row>
    <row r="356" spans="1:26" ht="24.75" customHeight="1">
      <c r="A356" s="13"/>
      <c r="B356" s="1950" t="str">
        <f>$B$12</f>
        <v>Държавен фонд "Земеделие"</v>
      </c>
      <c r="C356" s="1951"/>
      <c r="D356" s="1952"/>
      <c r="E356" s="1156" t="s">
        <v>1194</v>
      </c>
      <c r="F356" s="1847" t="str">
        <f>$F$12</f>
        <v>8400</v>
      </c>
      <c r="G356" s="2029" t="s">
        <v>2183</v>
      </c>
      <c r="H356" s="2043"/>
      <c r="I356" s="2043"/>
      <c r="J356" s="2044"/>
      <c r="K356" s="4">
        <v>1</v>
      </c>
      <c r="L356" s="260"/>
    </row>
    <row r="357" spans="1:26" ht="24.75" customHeight="1">
      <c r="A357" s="13"/>
      <c r="B357" s="1157" t="str">
        <f>$B$13</f>
        <v xml:space="preserve">                                             (наименование на първостепенния разпоредител с бюджет)</v>
      </c>
      <c r="C357" s="896"/>
      <c r="D357" s="525"/>
      <c r="E357" s="1044"/>
      <c r="F357" s="525"/>
      <c r="G357" s="2045"/>
      <c r="H357" s="2046"/>
      <c r="I357" s="2046"/>
      <c r="J357" s="2047"/>
      <c r="K357" s="4">
        <v>1</v>
      </c>
      <c r="L357" s="260"/>
    </row>
    <row r="358" spans="1:26" ht="24.75" customHeight="1">
      <c r="A358" s="13"/>
      <c r="B358" s="1158"/>
      <c r="C358" s="1158"/>
      <c r="D358" s="1159" t="s">
        <v>1308</v>
      </c>
      <c r="E358" s="930">
        <f>$E$15</f>
        <v>0</v>
      </c>
      <c r="F358" s="1848" t="str">
        <f>+$F$15</f>
        <v>БЮДЖЕТ</v>
      </c>
      <c r="G358" s="2048"/>
      <c r="H358" s="2049"/>
      <c r="I358" s="2049"/>
      <c r="J358" s="2050"/>
      <c r="K358" s="4">
        <v>1</v>
      </c>
      <c r="L358" s="260"/>
    </row>
    <row r="359" spans="1:26" ht="16.5" thickBot="1">
      <c r="A359" s="13"/>
      <c r="B359" s="524"/>
      <c r="C359" s="894"/>
      <c r="D359" s="916"/>
      <c r="E359" s="14"/>
      <c r="F359" s="933"/>
      <c r="G359" s="933"/>
      <c r="H359" s="933"/>
      <c r="I359" s="933"/>
      <c r="J359" s="934" t="s">
        <v>2147</v>
      </c>
      <c r="K359" s="4">
        <v>1</v>
      </c>
      <c r="L359" s="260"/>
    </row>
    <row r="360" spans="1:26" ht="22.5" customHeight="1" thickBot="1">
      <c r="A360" s="13"/>
      <c r="B360" s="1160"/>
      <c r="C360" s="1161"/>
      <c r="D360" s="1162" t="s">
        <v>1223</v>
      </c>
      <c r="E360" s="1163" t="s">
        <v>707</v>
      </c>
      <c r="F360" s="257" t="s">
        <v>1207</v>
      </c>
      <c r="G360" s="1164"/>
      <c r="H360" s="1165"/>
      <c r="I360" s="1164"/>
      <c r="J360" s="1166"/>
      <c r="K360" s="4">
        <v>1</v>
      </c>
      <c r="L360" s="260"/>
    </row>
    <row r="361" spans="1:26" ht="48" customHeight="1">
      <c r="A361" s="13"/>
      <c r="B361" s="1167" t="s">
        <v>661</v>
      </c>
      <c r="C361" s="1168" t="s">
        <v>708</v>
      </c>
      <c r="D361" s="1169" t="s">
        <v>322</v>
      </c>
      <c r="E361" s="1163">
        <f>$C$3</f>
        <v>2026</v>
      </c>
      <c r="F361" s="258" t="s">
        <v>1205</v>
      </c>
      <c r="G361" s="1170" t="s">
        <v>2177</v>
      </c>
      <c r="H361" s="1171" t="s">
        <v>2178</v>
      </c>
      <c r="I361" s="1172" t="s">
        <v>2179</v>
      </c>
      <c r="J361" s="1173" t="s">
        <v>1195</v>
      </c>
      <c r="K361" s="4">
        <v>1</v>
      </c>
      <c r="L361" s="260"/>
    </row>
    <row r="362" spans="1:26" ht="18.75">
      <c r="A362" s="13">
        <v>1</v>
      </c>
      <c r="B362" s="1174" t="s">
        <v>1224</v>
      </c>
      <c r="C362" s="1175"/>
      <c r="D362" s="1176" t="s">
        <v>323</v>
      </c>
      <c r="E362" s="249" t="s">
        <v>334</v>
      </c>
      <c r="F362" s="249" t="s">
        <v>335</v>
      </c>
      <c r="G362" s="211" t="s">
        <v>973</v>
      </c>
      <c r="H362" s="212" t="s">
        <v>974</v>
      </c>
      <c r="I362" s="212" t="s">
        <v>950</v>
      </c>
      <c r="J362" s="213" t="s">
        <v>1184</v>
      </c>
      <c r="K362" s="4">
        <v>1</v>
      </c>
      <c r="L362" s="260"/>
    </row>
    <row r="363" spans="1:26">
      <c r="A363" s="259">
        <v>2</v>
      </c>
      <c r="B363" s="1177"/>
      <c r="C363" s="1178"/>
      <c r="D363" s="1179"/>
      <c r="E363" s="138"/>
      <c r="F363" s="138"/>
      <c r="G363" s="138"/>
      <c r="H363" s="139"/>
      <c r="I363" s="138"/>
      <c r="J363" s="139"/>
      <c r="K363" s="4">
        <v>1</v>
      </c>
      <c r="L363" s="260"/>
    </row>
    <row r="364" spans="1:26" s="105" customFormat="1" ht="18.75" hidden="1" customHeight="1">
      <c r="A364" s="15">
        <v>5</v>
      </c>
      <c r="B364" s="1180">
        <v>3000</v>
      </c>
      <c r="C364" s="1990" t="s">
        <v>565</v>
      </c>
      <c r="D364" s="1991"/>
      <c r="E364" s="1494">
        <f t="shared" ref="E364:J364" si="76">SUM(E365:E377)</f>
        <v>0</v>
      </c>
      <c r="F364" s="256">
        <f t="shared" si="76"/>
        <v>0</v>
      </c>
      <c r="G364" s="1181">
        <f t="shared" si="76"/>
        <v>0</v>
      </c>
      <c r="H364" s="292">
        <f t="shared" si="76"/>
        <v>0</v>
      </c>
      <c r="I364" s="292">
        <f t="shared" si="76"/>
        <v>0</v>
      </c>
      <c r="J364" s="294">
        <f t="shared" si="76"/>
        <v>0</v>
      </c>
      <c r="K364" s="1288" t="str">
        <f t="shared" ref="K364:K427" si="77">(IF($E364&lt;&gt;0,$K$2,IF($F364&lt;&gt;0,$K$2,IF($G364&lt;&gt;0,$K$2,IF($H364&lt;&gt;0,$K$2,IF($I364&lt;&gt;0,$K$2,IF($J364&lt;&gt;0,$K$2,"")))))))</f>
        <v/>
      </c>
      <c r="L364" s="261"/>
      <c r="M364" s="1724"/>
      <c r="N364" s="103"/>
      <c r="O364" s="103"/>
      <c r="P364" s="103"/>
      <c r="Q364" s="103"/>
      <c r="R364" s="103"/>
      <c r="S364" s="103"/>
      <c r="T364" s="103"/>
      <c r="U364" s="103"/>
      <c r="V364" s="103"/>
      <c r="W364" s="103"/>
      <c r="X364" s="103"/>
      <c r="Y364" s="103"/>
      <c r="Z364" s="103"/>
    </row>
    <row r="365" spans="1:26" ht="18.75" hidden="1" customHeight="1">
      <c r="A365" s="13">
        <v>10</v>
      </c>
      <c r="B365" s="55"/>
      <c r="C365" s="47">
        <v>3020</v>
      </c>
      <c r="D365" s="48" t="s">
        <v>566</v>
      </c>
      <c r="E365" s="391"/>
      <c r="F365" s="392">
        <f t="shared" ref="F365:F377" si="78">G365+H365+I365+J365</f>
        <v>0</v>
      </c>
      <c r="G365" s="295"/>
      <c r="H365" s="296"/>
      <c r="I365" s="296"/>
      <c r="J365" s="297"/>
      <c r="K365" s="1288" t="str">
        <f t="shared" si="77"/>
        <v/>
      </c>
      <c r="L365" s="261"/>
    </row>
    <row r="366" spans="1:26" ht="18.75" hidden="1" customHeight="1">
      <c r="A366" s="18">
        <v>20</v>
      </c>
      <c r="B366" s="55"/>
      <c r="C366" s="49">
        <v>3040</v>
      </c>
      <c r="D366" s="269" t="s">
        <v>567</v>
      </c>
      <c r="E366" s="393"/>
      <c r="F366" s="394">
        <f t="shared" si="78"/>
        <v>0</v>
      </c>
      <c r="G366" s="298"/>
      <c r="H366" s="299"/>
      <c r="I366" s="299"/>
      <c r="J366" s="300"/>
      <c r="K366" s="1288" t="str">
        <f t="shared" si="77"/>
        <v/>
      </c>
      <c r="L366" s="261"/>
    </row>
    <row r="367" spans="1:26" ht="18.75" hidden="1" customHeight="1">
      <c r="A367" s="13">
        <v>25</v>
      </c>
      <c r="B367" s="55"/>
      <c r="C367" s="49">
        <v>3041</v>
      </c>
      <c r="D367" s="50" t="s">
        <v>6</v>
      </c>
      <c r="E367" s="393"/>
      <c r="F367" s="394">
        <f t="shared" si="78"/>
        <v>0</v>
      </c>
      <c r="G367" s="298"/>
      <c r="H367" s="299"/>
      <c r="I367" s="299"/>
      <c r="J367" s="300"/>
      <c r="K367" s="1288" t="str">
        <f t="shared" si="77"/>
        <v/>
      </c>
      <c r="L367" s="261"/>
    </row>
    <row r="368" spans="1:26" ht="18.75" hidden="1" customHeight="1">
      <c r="A368" s="13">
        <v>30</v>
      </c>
      <c r="B368" s="46"/>
      <c r="C368" s="49">
        <v>3042</v>
      </c>
      <c r="D368" s="50" t="s">
        <v>7</v>
      </c>
      <c r="E368" s="393"/>
      <c r="F368" s="394">
        <f t="shared" si="78"/>
        <v>0</v>
      </c>
      <c r="G368" s="298"/>
      <c r="H368" s="299"/>
      <c r="I368" s="299"/>
      <c r="J368" s="300"/>
      <c r="K368" s="1288" t="str">
        <f t="shared" si="77"/>
        <v/>
      </c>
      <c r="L368" s="261"/>
    </row>
    <row r="369" spans="1:26" ht="18.75" hidden="1" customHeight="1">
      <c r="A369" s="13">
        <v>35</v>
      </c>
      <c r="B369" s="46"/>
      <c r="C369" s="49">
        <v>3043</v>
      </c>
      <c r="D369" s="50" t="s">
        <v>568</v>
      </c>
      <c r="E369" s="393"/>
      <c r="F369" s="394">
        <f t="shared" si="78"/>
        <v>0</v>
      </c>
      <c r="G369" s="298"/>
      <c r="H369" s="299"/>
      <c r="I369" s="299"/>
      <c r="J369" s="300"/>
      <c r="K369" s="1288" t="str">
        <f t="shared" si="77"/>
        <v/>
      </c>
      <c r="L369" s="261"/>
    </row>
    <row r="370" spans="1:26" ht="18.75" hidden="1" customHeight="1">
      <c r="A370" s="13">
        <v>36</v>
      </c>
      <c r="B370" s="46"/>
      <c r="C370" s="223">
        <v>3048</v>
      </c>
      <c r="D370" s="268" t="s">
        <v>569</v>
      </c>
      <c r="E370" s="395"/>
      <c r="F370" s="396">
        <f t="shared" si="78"/>
        <v>0</v>
      </c>
      <c r="G370" s="301"/>
      <c r="H370" s="302"/>
      <c r="I370" s="302"/>
      <c r="J370" s="303"/>
      <c r="K370" s="1288" t="str">
        <f t="shared" si="77"/>
        <v/>
      </c>
      <c r="L370" s="261"/>
    </row>
    <row r="371" spans="1:26" ht="18.75" hidden="1" customHeight="1">
      <c r="A371" s="13">
        <v>45</v>
      </c>
      <c r="B371" s="46"/>
      <c r="C371" s="221">
        <v>3050</v>
      </c>
      <c r="D371" s="222" t="s">
        <v>570</v>
      </c>
      <c r="E371" s="397"/>
      <c r="F371" s="398">
        <f t="shared" si="78"/>
        <v>0</v>
      </c>
      <c r="G371" s="304"/>
      <c r="H371" s="305"/>
      <c r="I371" s="305"/>
      <c r="J371" s="306"/>
      <c r="K371" s="1288" t="str">
        <f t="shared" si="77"/>
        <v/>
      </c>
      <c r="L371" s="261"/>
    </row>
    <row r="372" spans="1:26" ht="18.75" hidden="1" customHeight="1">
      <c r="A372" s="13">
        <v>50</v>
      </c>
      <c r="B372" s="46"/>
      <c r="C372" s="223">
        <v>3061</v>
      </c>
      <c r="D372" s="268" t="s">
        <v>571</v>
      </c>
      <c r="E372" s="395"/>
      <c r="F372" s="396">
        <f t="shared" si="78"/>
        <v>0</v>
      </c>
      <c r="G372" s="301"/>
      <c r="H372" s="302"/>
      <c r="I372" s="302"/>
      <c r="J372" s="303"/>
      <c r="K372" s="1288" t="str">
        <f t="shared" si="77"/>
        <v/>
      </c>
      <c r="L372" s="261"/>
    </row>
    <row r="373" spans="1:26" ht="18.75" hidden="1" customHeight="1">
      <c r="A373" s="13">
        <v>60</v>
      </c>
      <c r="B373" s="46"/>
      <c r="C373" s="221">
        <v>3081</v>
      </c>
      <c r="D373" s="222" t="s">
        <v>572</v>
      </c>
      <c r="E373" s="397"/>
      <c r="F373" s="398">
        <f t="shared" si="78"/>
        <v>0</v>
      </c>
      <c r="G373" s="304"/>
      <c r="H373" s="305"/>
      <c r="I373" s="305"/>
      <c r="J373" s="306"/>
      <c r="K373" s="1288" t="str">
        <f t="shared" si="77"/>
        <v/>
      </c>
      <c r="L373" s="261"/>
    </row>
    <row r="374" spans="1:26" ht="18.75" hidden="1" customHeight="1">
      <c r="A374" s="13"/>
      <c r="B374" s="46"/>
      <c r="C374" s="49" t="s">
        <v>951</v>
      </c>
      <c r="D374" s="50" t="s">
        <v>573</v>
      </c>
      <c r="E374" s="393"/>
      <c r="F374" s="394">
        <f t="shared" si="78"/>
        <v>0</v>
      </c>
      <c r="G374" s="298"/>
      <c r="H374" s="299"/>
      <c r="I374" s="299"/>
      <c r="J374" s="300"/>
      <c r="K374" s="1288" t="str">
        <f t="shared" si="77"/>
        <v/>
      </c>
      <c r="L374" s="261"/>
    </row>
    <row r="375" spans="1:26" ht="18.75" hidden="1" customHeight="1">
      <c r="A375" s="13">
        <v>65</v>
      </c>
      <c r="B375" s="46"/>
      <c r="C375" s="49">
        <v>3083</v>
      </c>
      <c r="D375" s="50" t="s">
        <v>574</v>
      </c>
      <c r="E375" s="393"/>
      <c r="F375" s="394">
        <f t="shared" si="78"/>
        <v>0</v>
      </c>
      <c r="G375" s="298"/>
      <c r="H375" s="299"/>
      <c r="I375" s="299"/>
      <c r="J375" s="300"/>
      <c r="K375" s="1288" t="str">
        <f t="shared" si="77"/>
        <v/>
      </c>
      <c r="L375" s="261"/>
    </row>
    <row r="376" spans="1:26" ht="18.75" hidden="1" customHeight="1">
      <c r="A376" s="13">
        <v>65</v>
      </c>
      <c r="B376" s="46"/>
      <c r="C376" s="49">
        <v>3089</v>
      </c>
      <c r="D376" s="270" t="s">
        <v>575</v>
      </c>
      <c r="E376" s="393"/>
      <c r="F376" s="394">
        <f t="shared" si="78"/>
        <v>0</v>
      </c>
      <c r="G376" s="298"/>
      <c r="H376" s="299"/>
      <c r="I376" s="299"/>
      <c r="J376" s="300"/>
      <c r="K376" s="1288" t="str">
        <f t="shared" si="77"/>
        <v/>
      </c>
      <c r="L376" s="261"/>
    </row>
    <row r="377" spans="1:26" ht="18.75" hidden="1" customHeight="1">
      <c r="A377" s="13">
        <v>65</v>
      </c>
      <c r="B377" s="46"/>
      <c r="C377" s="52">
        <v>3090</v>
      </c>
      <c r="D377" s="79" t="s">
        <v>997</v>
      </c>
      <c r="E377" s="399"/>
      <c r="F377" s="400">
        <f t="shared" si="78"/>
        <v>0</v>
      </c>
      <c r="G377" s="307"/>
      <c r="H377" s="308"/>
      <c r="I377" s="308"/>
      <c r="J377" s="309"/>
      <c r="K377" s="1288" t="str">
        <f t="shared" si="77"/>
        <v/>
      </c>
      <c r="L377" s="261"/>
    </row>
    <row r="378" spans="1:26" s="105" customFormat="1" ht="18.75" customHeight="1">
      <c r="A378" s="15">
        <v>70</v>
      </c>
      <c r="B378" s="254">
        <v>3100</v>
      </c>
      <c r="C378" s="1983" t="s">
        <v>576</v>
      </c>
      <c r="D378" s="1984"/>
      <c r="E378" s="1494">
        <f t="shared" ref="E378:J378" si="79">SUM(E379:E385)</f>
        <v>0</v>
      </c>
      <c r="F378" s="256">
        <f t="shared" si="79"/>
        <v>124152384</v>
      </c>
      <c r="G378" s="291">
        <f t="shared" si="79"/>
        <v>124152384</v>
      </c>
      <c r="H378" s="292">
        <f t="shared" si="79"/>
        <v>0</v>
      </c>
      <c r="I378" s="1275">
        <f t="shared" si="79"/>
        <v>0</v>
      </c>
      <c r="J378" s="294">
        <f t="shared" si="79"/>
        <v>0</v>
      </c>
      <c r="K378" s="1288">
        <f t="shared" si="77"/>
        <v>1</v>
      </c>
      <c r="L378" s="261"/>
      <c r="M378" s="1724"/>
      <c r="N378" s="103"/>
      <c r="O378" s="103"/>
      <c r="P378" s="103"/>
      <c r="Q378" s="103"/>
      <c r="R378" s="103"/>
      <c r="S378" s="103"/>
      <c r="T378" s="103"/>
      <c r="U378" s="103"/>
      <c r="V378" s="103"/>
      <c r="W378" s="103"/>
      <c r="X378" s="103"/>
      <c r="Y378" s="103"/>
      <c r="Z378" s="103"/>
    </row>
    <row r="379" spans="1:26" ht="18.75" customHeight="1">
      <c r="A379" s="19">
        <v>75</v>
      </c>
      <c r="B379" s="46"/>
      <c r="C379" s="250">
        <v>3110</v>
      </c>
      <c r="D379" s="281" t="s">
        <v>1228</v>
      </c>
      <c r="E379" s="401">
        <v>0</v>
      </c>
      <c r="F379" s="402">
        <f t="shared" ref="F379:F385" si="80">G379+H379+I379+J379</f>
        <v>124152384</v>
      </c>
      <c r="G379" s="310">
        <v>124152384</v>
      </c>
      <c r="H379" s="311">
        <v>0</v>
      </c>
      <c r="I379" s="311">
        <v>0</v>
      </c>
      <c r="J379" s="312">
        <v>0</v>
      </c>
      <c r="K379" s="1288">
        <f t="shared" si="77"/>
        <v>1</v>
      </c>
      <c r="L379" s="261"/>
    </row>
    <row r="380" spans="1:26" ht="18.75" hidden="1" customHeight="1">
      <c r="A380" s="8">
        <v>80</v>
      </c>
      <c r="B380" s="252"/>
      <c r="C380" s="221">
        <v>3111</v>
      </c>
      <c r="D380" s="282" t="s">
        <v>1229</v>
      </c>
      <c r="E380" s="397"/>
      <c r="F380" s="398">
        <f t="shared" si="80"/>
        <v>0</v>
      </c>
      <c r="G380" s="304"/>
      <c r="H380" s="305"/>
      <c r="I380" s="305"/>
      <c r="J380" s="306"/>
      <c r="K380" s="1288" t="str">
        <f t="shared" si="77"/>
        <v/>
      </c>
      <c r="L380" s="261"/>
      <c r="N380" s="105"/>
      <c r="O380" s="105"/>
      <c r="P380" s="105"/>
      <c r="Q380" s="105"/>
      <c r="R380" s="105"/>
      <c r="S380" s="105"/>
      <c r="T380" s="105"/>
      <c r="U380" s="105"/>
      <c r="V380" s="105"/>
      <c r="W380" s="105"/>
      <c r="X380" s="105"/>
      <c r="Y380" s="105"/>
      <c r="Z380" s="105"/>
    </row>
    <row r="381" spans="1:26" ht="24" hidden="1" customHeight="1">
      <c r="A381" s="8">
        <v>85</v>
      </c>
      <c r="B381" s="252"/>
      <c r="C381" s="49">
        <v>3112</v>
      </c>
      <c r="D381" s="92" t="s">
        <v>1230</v>
      </c>
      <c r="E381" s="393"/>
      <c r="F381" s="394">
        <f t="shared" si="80"/>
        <v>0</v>
      </c>
      <c r="G381" s="298"/>
      <c r="H381" s="299"/>
      <c r="I381" s="299"/>
      <c r="J381" s="300"/>
      <c r="K381" s="1288" t="str">
        <f t="shared" si="77"/>
        <v/>
      </c>
      <c r="L381" s="261"/>
    </row>
    <row r="382" spans="1:26" ht="18.75" hidden="1" customHeight="1">
      <c r="A382" s="8">
        <v>90</v>
      </c>
      <c r="B382" s="252"/>
      <c r="C382" s="49">
        <v>3113</v>
      </c>
      <c r="D382" s="92" t="s">
        <v>577</v>
      </c>
      <c r="E382" s="393"/>
      <c r="F382" s="394">
        <f t="shared" si="80"/>
        <v>0</v>
      </c>
      <c r="G382" s="298"/>
      <c r="H382" s="299"/>
      <c r="I382" s="299"/>
      <c r="J382" s="300"/>
      <c r="K382" s="1288" t="str">
        <f t="shared" si="77"/>
        <v/>
      </c>
      <c r="L382" s="261"/>
    </row>
    <row r="383" spans="1:26" ht="36.75" hidden="1" customHeight="1">
      <c r="A383" s="8">
        <v>91</v>
      </c>
      <c r="B383" s="252"/>
      <c r="C383" s="49">
        <v>3118</v>
      </c>
      <c r="D383" s="92" t="s">
        <v>2087</v>
      </c>
      <c r="E383" s="393"/>
      <c r="F383" s="394">
        <f t="shared" si="80"/>
        <v>0</v>
      </c>
      <c r="G383" s="298"/>
      <c r="H383" s="299"/>
      <c r="I383" s="299"/>
      <c r="J383" s="300"/>
      <c r="K383" s="1288" t="str">
        <f t="shared" si="77"/>
        <v/>
      </c>
      <c r="L383" s="261"/>
    </row>
    <row r="384" spans="1:26" ht="30" hidden="1" customHeight="1">
      <c r="A384" s="8"/>
      <c r="B384" s="252"/>
      <c r="C384" s="223">
        <v>3128</v>
      </c>
      <c r="D384" s="279" t="s">
        <v>2088</v>
      </c>
      <c r="E384" s="403"/>
      <c r="F384" s="396">
        <f t="shared" si="80"/>
        <v>0</v>
      </c>
      <c r="G384" s="301"/>
      <c r="H384" s="302"/>
      <c r="I384" s="302"/>
      <c r="J384" s="303"/>
      <c r="K384" s="1288" t="str">
        <f t="shared" si="77"/>
        <v/>
      </c>
      <c r="L384" s="261"/>
    </row>
    <row r="385" spans="1:26" ht="18.75" hidden="1" customHeight="1">
      <c r="A385" s="8">
        <v>100</v>
      </c>
      <c r="B385" s="46"/>
      <c r="C385" s="132">
        <v>3120</v>
      </c>
      <c r="D385" s="283" t="s">
        <v>1995</v>
      </c>
      <c r="E385" s="404"/>
      <c r="F385" s="246">
        <f t="shared" si="80"/>
        <v>0</v>
      </c>
      <c r="G385" s="313"/>
      <c r="H385" s="314"/>
      <c r="I385" s="314"/>
      <c r="J385" s="315"/>
      <c r="K385" s="1288" t="str">
        <f t="shared" si="77"/>
        <v/>
      </c>
      <c r="L385" s="261"/>
    </row>
    <row r="386" spans="1:26" s="105" customFormat="1" ht="18.75" hidden="1" customHeight="1">
      <c r="A386" s="7">
        <v>115</v>
      </c>
      <c r="B386" s="254">
        <v>3200</v>
      </c>
      <c r="C386" s="1983" t="s">
        <v>998</v>
      </c>
      <c r="D386" s="1984"/>
      <c r="E386" s="1494">
        <f t="shared" ref="E386:J386" si="81">SUM(E387:E390)</f>
        <v>0</v>
      </c>
      <c r="F386" s="256">
        <f t="shared" si="81"/>
        <v>0</v>
      </c>
      <c r="G386" s="291">
        <f t="shared" si="81"/>
        <v>0</v>
      </c>
      <c r="H386" s="292">
        <f t="shared" si="81"/>
        <v>0</v>
      </c>
      <c r="I386" s="293">
        <f t="shared" si="81"/>
        <v>0</v>
      </c>
      <c r="J386" s="294">
        <f t="shared" si="81"/>
        <v>0</v>
      </c>
      <c r="K386" s="1288" t="str">
        <f t="shared" si="77"/>
        <v/>
      </c>
      <c r="L386" s="261"/>
      <c r="M386" s="1724"/>
      <c r="N386" s="103"/>
      <c r="O386" s="103"/>
      <c r="P386" s="103"/>
      <c r="Q386" s="103"/>
      <c r="R386" s="103"/>
      <c r="S386" s="103"/>
      <c r="T386" s="103"/>
      <c r="U386" s="103"/>
      <c r="V386" s="103"/>
      <c r="W386" s="103"/>
      <c r="X386" s="103"/>
      <c r="Y386" s="103"/>
      <c r="Z386" s="103"/>
    </row>
    <row r="387" spans="1:26" ht="18.75" hidden="1" customHeight="1">
      <c r="A387" s="7">
        <v>120</v>
      </c>
      <c r="B387" s="46"/>
      <c r="C387" s="47">
        <v>3210</v>
      </c>
      <c r="D387" s="100" t="s">
        <v>578</v>
      </c>
      <c r="E387" s="391"/>
      <c r="F387" s="392">
        <f>G387+H387+I387+J387</f>
        <v>0</v>
      </c>
      <c r="G387" s="295"/>
      <c r="H387" s="296"/>
      <c r="I387" s="296"/>
      <c r="J387" s="297"/>
      <c r="K387" s="1288" t="str">
        <f t="shared" si="77"/>
        <v/>
      </c>
      <c r="L387" s="261"/>
    </row>
    <row r="388" spans="1:26" ht="18.75" hidden="1" customHeight="1">
      <c r="A388" s="8">
        <v>125</v>
      </c>
      <c r="B388" s="55"/>
      <c r="C388" s="223">
        <v>3220</v>
      </c>
      <c r="D388" s="279" t="s">
        <v>898</v>
      </c>
      <c r="E388" s="395"/>
      <c r="F388" s="396">
        <f>G388+H388+I388+J388</f>
        <v>0</v>
      </c>
      <c r="G388" s="301"/>
      <c r="H388" s="302"/>
      <c r="I388" s="302"/>
      <c r="J388" s="303"/>
      <c r="K388" s="1288" t="str">
        <f t="shared" si="77"/>
        <v/>
      </c>
      <c r="L388" s="261"/>
      <c r="N388" s="105"/>
      <c r="O388" s="105"/>
      <c r="P388" s="105"/>
      <c r="Q388" s="105"/>
      <c r="R388" s="105"/>
      <c r="S388" s="105"/>
      <c r="T388" s="105"/>
      <c r="U388" s="105"/>
      <c r="V388" s="105"/>
      <c r="W388" s="105"/>
      <c r="X388" s="105"/>
      <c r="Y388" s="105"/>
      <c r="Z388" s="105"/>
    </row>
    <row r="389" spans="1:26" ht="18.75" hidden="1" customHeight="1">
      <c r="A389" s="8">
        <v>130</v>
      </c>
      <c r="B389" s="46"/>
      <c r="C389" s="221">
        <v>3230</v>
      </c>
      <c r="D389" s="282" t="s">
        <v>999</v>
      </c>
      <c r="E389" s="397"/>
      <c r="F389" s="398">
        <f>G389+H389+I389+J389</f>
        <v>0</v>
      </c>
      <c r="G389" s="304"/>
      <c r="H389" s="305"/>
      <c r="I389" s="305"/>
      <c r="J389" s="306"/>
      <c r="K389" s="1288" t="str">
        <f t="shared" si="77"/>
        <v/>
      </c>
      <c r="L389" s="261"/>
    </row>
    <row r="390" spans="1:26" ht="18.75" hidden="1" customHeight="1">
      <c r="A390" s="13">
        <v>135</v>
      </c>
      <c r="B390" s="46"/>
      <c r="C390" s="52">
        <v>3240</v>
      </c>
      <c r="D390" s="280" t="s">
        <v>1000</v>
      </c>
      <c r="E390" s="399"/>
      <c r="F390" s="400">
        <f>G390+H390+I390+J390</f>
        <v>0</v>
      </c>
      <c r="G390" s="307"/>
      <c r="H390" s="308"/>
      <c r="I390" s="308"/>
      <c r="J390" s="309"/>
      <c r="K390" s="1288" t="str">
        <f t="shared" si="77"/>
        <v/>
      </c>
      <c r="L390" s="261"/>
    </row>
    <row r="391" spans="1:26" s="105" customFormat="1" ht="18.75" hidden="1" customHeight="1">
      <c r="A391" s="15">
        <v>145</v>
      </c>
      <c r="B391" s="254">
        <v>6000</v>
      </c>
      <c r="C391" s="1983" t="s">
        <v>899</v>
      </c>
      <c r="D391" s="1984"/>
      <c r="E391" s="1494">
        <f t="shared" ref="E391:J391" si="82">+E392+E393</f>
        <v>0</v>
      </c>
      <c r="F391" s="256">
        <f t="shared" si="82"/>
        <v>0</v>
      </c>
      <c r="G391" s="291">
        <f t="shared" si="82"/>
        <v>0</v>
      </c>
      <c r="H391" s="292">
        <f t="shared" si="82"/>
        <v>0</v>
      </c>
      <c r="I391" s="293">
        <f t="shared" si="82"/>
        <v>0</v>
      </c>
      <c r="J391" s="294">
        <f t="shared" si="82"/>
        <v>0</v>
      </c>
      <c r="K391" s="1288" t="str">
        <f t="shared" si="77"/>
        <v/>
      </c>
      <c r="L391" s="261"/>
      <c r="M391" s="1724"/>
      <c r="N391" s="103"/>
      <c r="O391" s="103"/>
      <c r="P391" s="103"/>
      <c r="Q391" s="103"/>
      <c r="R391" s="103"/>
      <c r="S391" s="103"/>
      <c r="T391" s="103"/>
      <c r="U391" s="103"/>
      <c r="V391" s="103"/>
      <c r="W391" s="103"/>
      <c r="X391" s="103"/>
      <c r="Y391" s="103"/>
      <c r="Z391" s="103"/>
    </row>
    <row r="392" spans="1:26" ht="18.75" hidden="1" customHeight="1">
      <c r="A392" s="13">
        <v>150</v>
      </c>
      <c r="B392" s="53"/>
      <c r="C392" s="47">
        <v>6001</v>
      </c>
      <c r="D392" s="48" t="s">
        <v>2</v>
      </c>
      <c r="E392" s="391"/>
      <c r="F392" s="392">
        <f>G392+H392+I392+J392</f>
        <v>0</v>
      </c>
      <c r="G392" s="295"/>
      <c r="H392" s="296"/>
      <c r="I392" s="296"/>
      <c r="J392" s="297"/>
      <c r="K392" s="1288" t="str">
        <f t="shared" si="77"/>
        <v/>
      </c>
      <c r="L392" s="261"/>
    </row>
    <row r="393" spans="1:26" ht="18.75" hidden="1" customHeight="1">
      <c r="A393" s="13">
        <v>155</v>
      </c>
      <c r="B393" s="53"/>
      <c r="C393" s="52">
        <v>6002</v>
      </c>
      <c r="D393" s="86" t="s">
        <v>3</v>
      </c>
      <c r="E393" s="399">
        <v>0</v>
      </c>
      <c r="F393" s="400">
        <f>G393+H393+I393+J393</f>
        <v>0</v>
      </c>
      <c r="G393" s="307">
        <v>0</v>
      </c>
      <c r="H393" s="308">
        <v>0</v>
      </c>
      <c r="I393" s="308">
        <v>0</v>
      </c>
      <c r="J393" s="309">
        <v>0</v>
      </c>
      <c r="K393" s="1288" t="str">
        <f t="shared" si="77"/>
        <v/>
      </c>
      <c r="L393" s="261"/>
      <c r="N393" s="105"/>
      <c r="O393" s="105"/>
      <c r="P393" s="105"/>
      <c r="Q393" s="105"/>
      <c r="R393" s="105"/>
      <c r="S393" s="105"/>
      <c r="T393" s="105"/>
      <c r="U393" s="105"/>
      <c r="V393" s="105"/>
      <c r="W393" s="105"/>
      <c r="X393" s="105"/>
      <c r="Y393" s="105"/>
      <c r="Z393" s="105"/>
    </row>
    <row r="394" spans="1:26" s="105" customFormat="1" ht="18.75" customHeight="1">
      <c r="A394" s="15">
        <v>160</v>
      </c>
      <c r="B394" s="254">
        <v>6100</v>
      </c>
      <c r="C394" s="1983" t="s">
        <v>900</v>
      </c>
      <c r="D394" s="1984"/>
      <c r="E394" s="1494">
        <f t="shared" ref="E394:J394" si="83">SUM(E395:E398)</f>
        <v>0</v>
      </c>
      <c r="F394" s="256">
        <f t="shared" si="83"/>
        <v>-26532038</v>
      </c>
      <c r="G394" s="291">
        <f t="shared" si="83"/>
        <v>-26518104</v>
      </c>
      <c r="H394" s="292">
        <f t="shared" si="83"/>
        <v>0</v>
      </c>
      <c r="I394" s="293">
        <f t="shared" si="83"/>
        <v>0</v>
      </c>
      <c r="J394" s="294">
        <f t="shared" si="83"/>
        <v>-13934</v>
      </c>
      <c r="K394" s="1288">
        <f t="shared" si="77"/>
        <v>1</v>
      </c>
      <c r="L394" s="261"/>
      <c r="M394" s="1724"/>
      <c r="N394" s="103"/>
      <c r="O394" s="103"/>
      <c r="P394" s="103"/>
      <c r="Q394" s="103"/>
      <c r="R394" s="103"/>
      <c r="S394" s="103"/>
      <c r="T394" s="103"/>
      <c r="U394" s="103"/>
      <c r="V394" s="103"/>
      <c r="W394" s="103"/>
      <c r="X394" s="103"/>
      <c r="Y394" s="103"/>
      <c r="Z394" s="103"/>
    </row>
    <row r="395" spans="1:26" ht="18.75" hidden="1" customHeight="1">
      <c r="A395" s="13">
        <v>165</v>
      </c>
      <c r="B395" s="53"/>
      <c r="C395" s="47">
        <v>6101</v>
      </c>
      <c r="D395" s="48" t="s">
        <v>952</v>
      </c>
      <c r="E395" s="391">
        <v>0</v>
      </c>
      <c r="F395" s="392">
        <f>G395+H395+I395+J395</f>
        <v>0</v>
      </c>
      <c r="G395" s="295">
        <v>0</v>
      </c>
      <c r="H395" s="296">
        <v>0</v>
      </c>
      <c r="I395" s="296">
        <v>0</v>
      </c>
      <c r="J395" s="297">
        <v>0</v>
      </c>
      <c r="K395" s="1288" t="str">
        <f t="shared" si="77"/>
        <v/>
      </c>
      <c r="L395" s="261"/>
    </row>
    <row r="396" spans="1:26" ht="18.75" customHeight="1">
      <c r="A396" s="13">
        <v>170</v>
      </c>
      <c r="B396" s="53"/>
      <c r="C396" s="49">
        <v>6102</v>
      </c>
      <c r="D396" s="84" t="s">
        <v>953</v>
      </c>
      <c r="E396" s="393">
        <v>0</v>
      </c>
      <c r="F396" s="394">
        <f>G396+H396+I396+J396</f>
        <v>-26532038</v>
      </c>
      <c r="G396" s="298">
        <v>-26518104</v>
      </c>
      <c r="H396" s="299">
        <v>0</v>
      </c>
      <c r="I396" s="299">
        <v>0</v>
      </c>
      <c r="J396" s="300">
        <v>-13934</v>
      </c>
      <c r="K396" s="1288">
        <f t="shared" si="77"/>
        <v>1</v>
      </c>
      <c r="L396" s="261"/>
      <c r="N396" s="105"/>
      <c r="O396" s="105"/>
      <c r="P396" s="105"/>
      <c r="Q396" s="105"/>
      <c r="R396" s="105"/>
      <c r="S396" s="105"/>
      <c r="T396" s="105"/>
      <c r="U396" s="105"/>
      <c r="V396" s="105"/>
      <c r="W396" s="105"/>
      <c r="X396" s="105"/>
      <c r="Y396" s="105"/>
      <c r="Z396" s="105"/>
    </row>
    <row r="397" spans="1:26" ht="18.75" hidden="1" customHeight="1">
      <c r="A397" s="13">
        <v>180</v>
      </c>
      <c r="B397" s="55"/>
      <c r="C397" s="49">
        <v>6105</v>
      </c>
      <c r="D397" s="84" t="s">
        <v>1181</v>
      </c>
      <c r="E397" s="405">
        <v>0</v>
      </c>
      <c r="F397" s="394">
        <f>G397+H397+I397+J397</f>
        <v>0</v>
      </c>
      <c r="G397" s="298">
        <v>0</v>
      </c>
      <c r="H397" s="299">
        <v>0</v>
      </c>
      <c r="I397" s="299">
        <v>0</v>
      </c>
      <c r="J397" s="300">
        <v>0</v>
      </c>
      <c r="K397" s="1288" t="str">
        <f t="shared" si="77"/>
        <v/>
      </c>
      <c r="L397" s="261"/>
    </row>
    <row r="398" spans="1:26" ht="18.75" hidden="1" customHeight="1">
      <c r="A398" s="13">
        <v>180</v>
      </c>
      <c r="B398" s="55"/>
      <c r="C398" s="52">
        <v>6109</v>
      </c>
      <c r="D398" s="271" t="s">
        <v>901</v>
      </c>
      <c r="E398" s="406">
        <v>0</v>
      </c>
      <c r="F398" s="400">
        <f>G398+H398+I398+J398</f>
        <v>0</v>
      </c>
      <c r="G398" s="307">
        <v>0</v>
      </c>
      <c r="H398" s="308">
        <v>0</v>
      </c>
      <c r="I398" s="308">
        <v>0</v>
      </c>
      <c r="J398" s="309">
        <v>0</v>
      </c>
      <c r="K398" s="1288" t="str">
        <f t="shared" si="77"/>
        <v/>
      </c>
      <c r="L398" s="261"/>
    </row>
    <row r="399" spans="1:26" s="105" customFormat="1" ht="18.75" customHeight="1">
      <c r="A399" s="7">
        <v>185</v>
      </c>
      <c r="B399" s="254">
        <v>6200</v>
      </c>
      <c r="C399" s="1983" t="s">
        <v>902</v>
      </c>
      <c r="D399" s="1984"/>
      <c r="E399" s="1494">
        <f t="shared" ref="E399:J399" si="84">+E400+E401</f>
        <v>0</v>
      </c>
      <c r="F399" s="256">
        <f t="shared" si="84"/>
        <v>-4243409</v>
      </c>
      <c r="G399" s="291">
        <f t="shared" si="84"/>
        <v>-4243409</v>
      </c>
      <c r="H399" s="292">
        <f t="shared" si="84"/>
        <v>0</v>
      </c>
      <c r="I399" s="293">
        <f t="shared" si="84"/>
        <v>0</v>
      </c>
      <c r="J399" s="294">
        <f t="shared" si="84"/>
        <v>0</v>
      </c>
      <c r="K399" s="1288">
        <f t="shared" si="77"/>
        <v>1</v>
      </c>
      <c r="L399" s="261"/>
      <c r="M399" s="1724"/>
      <c r="N399" s="103"/>
      <c r="O399" s="103"/>
      <c r="P399" s="103"/>
      <c r="Q399" s="103"/>
      <c r="R399" s="103"/>
      <c r="S399" s="103"/>
      <c r="T399" s="103"/>
      <c r="U399" s="103"/>
      <c r="V399" s="103"/>
      <c r="W399" s="103"/>
      <c r="X399" s="103"/>
      <c r="Y399" s="103"/>
      <c r="Z399" s="103"/>
    </row>
    <row r="400" spans="1:26" ht="18.75" hidden="1" customHeight="1">
      <c r="A400" s="8">
        <v>190</v>
      </c>
      <c r="B400" s="253"/>
      <c r="C400" s="47">
        <v>6201</v>
      </c>
      <c r="D400" s="272" t="s">
        <v>5</v>
      </c>
      <c r="E400" s="391">
        <v>0</v>
      </c>
      <c r="F400" s="392">
        <f>G400+H400+I400+J400</f>
        <v>0</v>
      </c>
      <c r="G400" s="295">
        <v>0</v>
      </c>
      <c r="H400" s="296">
        <v>0</v>
      </c>
      <c r="I400" s="296">
        <v>0</v>
      </c>
      <c r="J400" s="297">
        <v>0</v>
      </c>
      <c r="K400" s="1288" t="str">
        <f t="shared" si="77"/>
        <v/>
      </c>
      <c r="L400" s="261"/>
    </row>
    <row r="401" spans="1:26" ht="18.75" customHeight="1">
      <c r="A401" s="8">
        <v>195</v>
      </c>
      <c r="B401" s="46"/>
      <c r="C401" s="52">
        <v>6202</v>
      </c>
      <c r="D401" s="273" t="s">
        <v>4</v>
      </c>
      <c r="E401" s="399">
        <v>0</v>
      </c>
      <c r="F401" s="400">
        <f>G401+H401+I401+J401</f>
        <v>-4243409</v>
      </c>
      <c r="G401" s="307">
        <v>-4243409</v>
      </c>
      <c r="H401" s="308">
        <v>0</v>
      </c>
      <c r="I401" s="308">
        <v>0</v>
      </c>
      <c r="J401" s="309">
        <v>0</v>
      </c>
      <c r="K401" s="1288">
        <f t="shared" si="77"/>
        <v>1</v>
      </c>
      <c r="L401" s="261"/>
      <c r="N401" s="105"/>
      <c r="O401" s="105"/>
      <c r="P401" s="105"/>
      <c r="Q401" s="105"/>
      <c r="R401" s="105"/>
      <c r="S401" s="105"/>
      <c r="T401" s="105"/>
      <c r="U401" s="105"/>
      <c r="V401" s="105"/>
      <c r="W401" s="105"/>
      <c r="X401" s="105"/>
      <c r="Y401" s="105"/>
      <c r="Z401" s="105"/>
    </row>
    <row r="402" spans="1:26" s="105" customFormat="1" ht="18.75" hidden="1" customHeight="1">
      <c r="A402" s="7">
        <v>200</v>
      </c>
      <c r="B402" s="254">
        <v>6300</v>
      </c>
      <c r="C402" s="1983" t="s">
        <v>903</v>
      </c>
      <c r="D402" s="1984"/>
      <c r="E402" s="1494">
        <f t="shared" ref="E402:J402" si="85">+E403+E404</f>
        <v>0</v>
      </c>
      <c r="F402" s="256">
        <f t="shared" si="85"/>
        <v>0</v>
      </c>
      <c r="G402" s="291">
        <f t="shared" si="85"/>
        <v>0</v>
      </c>
      <c r="H402" s="292">
        <f t="shared" si="85"/>
        <v>0</v>
      </c>
      <c r="I402" s="293">
        <f t="shared" si="85"/>
        <v>0</v>
      </c>
      <c r="J402" s="294">
        <f t="shared" si="85"/>
        <v>0</v>
      </c>
      <c r="K402" s="1288" t="str">
        <f t="shared" si="77"/>
        <v/>
      </c>
      <c r="L402" s="261"/>
      <c r="M402" s="1724"/>
      <c r="N402" s="103"/>
      <c r="O402" s="103"/>
      <c r="P402" s="103"/>
      <c r="Q402" s="103"/>
      <c r="R402" s="103"/>
      <c r="S402" s="103"/>
      <c r="T402" s="103"/>
      <c r="U402" s="103"/>
      <c r="V402" s="103"/>
      <c r="W402" s="103"/>
      <c r="X402" s="103"/>
      <c r="Y402" s="103"/>
      <c r="Z402" s="103"/>
    </row>
    <row r="403" spans="1:26" ht="18.75" hidden="1" customHeight="1">
      <c r="A403" s="8">
        <v>205</v>
      </c>
      <c r="B403" s="46"/>
      <c r="C403" s="47">
        <v>6301</v>
      </c>
      <c r="D403" s="272" t="s">
        <v>5</v>
      </c>
      <c r="E403" s="391">
        <v>0</v>
      </c>
      <c r="F403" s="392">
        <f>G403+H403+I403+J403</f>
        <v>0</v>
      </c>
      <c r="G403" s="295">
        <v>0</v>
      </c>
      <c r="H403" s="296">
        <v>0</v>
      </c>
      <c r="I403" s="296">
        <v>0</v>
      </c>
      <c r="J403" s="297">
        <v>0</v>
      </c>
      <c r="K403" s="1288" t="str">
        <f t="shared" si="77"/>
        <v/>
      </c>
      <c r="L403" s="261"/>
    </row>
    <row r="404" spans="1:26" ht="18.75" hidden="1" customHeight="1">
      <c r="A404" s="13">
        <v>206</v>
      </c>
      <c r="B404" s="46"/>
      <c r="C404" s="52">
        <v>6302</v>
      </c>
      <c r="D404" s="273" t="s">
        <v>4</v>
      </c>
      <c r="E404" s="399">
        <v>0</v>
      </c>
      <c r="F404" s="400">
        <f>G404+H404+I404+J404</f>
        <v>0</v>
      </c>
      <c r="G404" s="307">
        <v>0</v>
      </c>
      <c r="H404" s="308">
        <v>0</v>
      </c>
      <c r="I404" s="308">
        <v>0</v>
      </c>
      <c r="J404" s="309">
        <v>0</v>
      </c>
      <c r="K404" s="1288" t="str">
        <f t="shared" si="77"/>
        <v/>
      </c>
      <c r="L404" s="261"/>
      <c r="N404" s="105"/>
      <c r="O404" s="105"/>
      <c r="P404" s="105"/>
      <c r="Q404" s="105"/>
      <c r="R404" s="105"/>
      <c r="S404" s="105"/>
      <c r="T404" s="105"/>
      <c r="U404" s="105"/>
      <c r="V404" s="105"/>
      <c r="W404" s="105"/>
      <c r="X404" s="105"/>
      <c r="Y404" s="105"/>
      <c r="Z404" s="105"/>
    </row>
    <row r="405" spans="1:26" s="118" customFormat="1" ht="34.5" customHeight="1">
      <c r="A405" s="11">
        <v>210</v>
      </c>
      <c r="B405" s="254">
        <v>6400</v>
      </c>
      <c r="C405" s="1983" t="s">
        <v>2146</v>
      </c>
      <c r="D405" s="1984"/>
      <c r="E405" s="1494">
        <f t="shared" ref="E405:J405" si="86">+E406+E407</f>
        <v>0</v>
      </c>
      <c r="F405" s="256">
        <f t="shared" si="86"/>
        <v>-19135</v>
      </c>
      <c r="G405" s="291">
        <f t="shared" si="86"/>
        <v>-19135</v>
      </c>
      <c r="H405" s="292">
        <f t="shared" si="86"/>
        <v>0</v>
      </c>
      <c r="I405" s="293">
        <f t="shared" si="86"/>
        <v>0</v>
      </c>
      <c r="J405" s="294">
        <f t="shared" si="86"/>
        <v>0</v>
      </c>
      <c r="K405" s="1288">
        <f t="shared" si="77"/>
        <v>1</v>
      </c>
      <c r="L405" s="261"/>
      <c r="M405" s="1724"/>
      <c r="N405" s="103"/>
      <c r="O405" s="103"/>
      <c r="P405" s="103"/>
      <c r="Q405" s="103"/>
      <c r="R405" s="103"/>
      <c r="S405" s="103"/>
      <c r="T405" s="103"/>
      <c r="U405" s="103"/>
      <c r="V405" s="103"/>
      <c r="W405" s="103"/>
      <c r="X405" s="103"/>
      <c r="Y405" s="103"/>
      <c r="Z405" s="103"/>
    </row>
    <row r="406" spans="1:26" s="111" customFormat="1" ht="18.75" hidden="1" customHeight="1">
      <c r="A406" s="12">
        <v>211</v>
      </c>
      <c r="B406" s="55"/>
      <c r="C406" s="274">
        <v>6401</v>
      </c>
      <c r="D406" s="275" t="s">
        <v>5</v>
      </c>
      <c r="E406" s="391"/>
      <c r="F406" s="392">
        <f>G406+H406+I406+J406</f>
        <v>0</v>
      </c>
      <c r="G406" s="295"/>
      <c r="H406" s="296"/>
      <c r="I406" s="296"/>
      <c r="J406" s="297"/>
      <c r="K406" s="1288" t="str">
        <f t="shared" si="77"/>
        <v/>
      </c>
      <c r="L406" s="261"/>
      <c r="M406" s="1724"/>
      <c r="N406" s="103"/>
      <c r="O406" s="103"/>
      <c r="P406" s="103"/>
      <c r="Q406" s="103"/>
      <c r="R406" s="103"/>
      <c r="S406" s="103"/>
      <c r="T406" s="103"/>
      <c r="U406" s="103"/>
      <c r="V406" s="103"/>
      <c r="W406" s="103"/>
      <c r="X406" s="103"/>
      <c r="Y406" s="103"/>
      <c r="Z406" s="103"/>
    </row>
    <row r="407" spans="1:26" s="111" customFormat="1" ht="18.75" customHeight="1">
      <c r="A407" s="12">
        <v>212</v>
      </c>
      <c r="B407" s="55"/>
      <c r="C407" s="276">
        <v>6402</v>
      </c>
      <c r="D407" s="277" t="s">
        <v>4</v>
      </c>
      <c r="E407" s="399">
        <v>0</v>
      </c>
      <c r="F407" s="400">
        <f>G407+H407+I407+J407</f>
        <v>-19135</v>
      </c>
      <c r="G407" s="307">
        <v>-19135</v>
      </c>
      <c r="H407" s="308">
        <v>0</v>
      </c>
      <c r="I407" s="308">
        <v>0</v>
      </c>
      <c r="J407" s="309">
        <v>0</v>
      </c>
      <c r="K407" s="1288">
        <f t="shared" si="77"/>
        <v>1</v>
      </c>
      <c r="L407" s="261"/>
      <c r="M407" s="1730"/>
      <c r="N407" s="118"/>
      <c r="O407" s="118"/>
      <c r="P407" s="118"/>
      <c r="Q407" s="118"/>
      <c r="R407" s="118"/>
      <c r="S407" s="118"/>
      <c r="T407" s="118"/>
      <c r="U407" s="118"/>
      <c r="V407" s="118"/>
      <c r="W407" s="118"/>
      <c r="X407" s="118"/>
      <c r="Y407" s="118"/>
      <c r="Z407" s="118"/>
    </row>
    <row r="408" spans="1:26" s="118" customFormat="1" ht="18.75" hidden="1" customHeight="1">
      <c r="A408" s="20">
        <v>213</v>
      </c>
      <c r="B408" s="254">
        <v>6500</v>
      </c>
      <c r="C408" s="1983" t="s">
        <v>325</v>
      </c>
      <c r="D408" s="1984"/>
      <c r="E408" s="255"/>
      <c r="F408" s="256">
        <f>G408+H408+I408+J408</f>
        <v>0</v>
      </c>
      <c r="G408" s="1272"/>
      <c r="H408" s="1273"/>
      <c r="I408" s="1273"/>
      <c r="J408" s="1274"/>
      <c r="K408" s="1288" t="str">
        <f t="shared" si="77"/>
        <v/>
      </c>
      <c r="L408" s="261"/>
      <c r="M408" s="1730"/>
      <c r="N408" s="111"/>
      <c r="O408" s="111"/>
      <c r="P408" s="111"/>
      <c r="Q408" s="111"/>
      <c r="R408" s="111"/>
      <c r="S408" s="111"/>
      <c r="T408" s="111"/>
      <c r="U408" s="111"/>
      <c r="V408" s="111"/>
      <c r="W408" s="111"/>
      <c r="X408" s="111"/>
      <c r="Y408" s="111"/>
      <c r="Z408" s="111"/>
    </row>
    <row r="409" spans="1:26" s="105" customFormat="1" ht="18.75" customHeight="1">
      <c r="A409" s="7">
        <v>215</v>
      </c>
      <c r="B409" s="254">
        <v>6600</v>
      </c>
      <c r="C409" s="1983" t="s">
        <v>326</v>
      </c>
      <c r="D409" s="1984"/>
      <c r="E409" s="1494">
        <f t="shared" ref="E409:J409" si="87">+E410+E411</f>
        <v>0</v>
      </c>
      <c r="F409" s="256">
        <f t="shared" si="87"/>
        <v>0</v>
      </c>
      <c r="G409" s="291">
        <f t="shared" si="87"/>
        <v>0</v>
      </c>
      <c r="H409" s="292">
        <f t="shared" si="87"/>
        <v>0</v>
      </c>
      <c r="I409" s="293">
        <f t="shared" si="87"/>
        <v>0</v>
      </c>
      <c r="J409" s="294">
        <f t="shared" si="87"/>
        <v>0</v>
      </c>
      <c r="K409" s="1290">
        <f>(IF($E409&lt;&gt;0,$K$2,IF($F409&lt;&gt;0,$K$2,IF($F410&lt;&gt;0,$K$2,IF($F411&lt;&gt;0,$K$2,"")))))</f>
        <v>1</v>
      </c>
      <c r="L409" s="261"/>
      <c r="M409" s="1730"/>
      <c r="N409" s="111"/>
      <c r="O409" s="111"/>
      <c r="P409" s="111"/>
      <c r="Q409" s="111"/>
      <c r="R409" s="111"/>
      <c r="S409" s="111"/>
      <c r="T409" s="111"/>
      <c r="U409" s="111"/>
      <c r="V409" s="111"/>
      <c r="W409" s="111"/>
      <c r="X409" s="111"/>
      <c r="Y409" s="111"/>
      <c r="Z409" s="111"/>
    </row>
    <row r="410" spans="1:26" ht="18.75" customHeight="1">
      <c r="A410" s="10">
        <v>220</v>
      </c>
      <c r="B410" s="46"/>
      <c r="C410" s="47">
        <v>6601</v>
      </c>
      <c r="D410" s="48" t="s">
        <v>904</v>
      </c>
      <c r="E410" s="391">
        <v>0</v>
      </c>
      <c r="F410" s="392">
        <f>G410+H410+I410+J410</f>
        <v>-40602680</v>
      </c>
      <c r="G410" s="295">
        <v>-40602680</v>
      </c>
      <c r="H410" s="296">
        <v>0</v>
      </c>
      <c r="I410" s="296">
        <v>0</v>
      </c>
      <c r="J410" s="297">
        <v>0</v>
      </c>
      <c r="K410" s="1288">
        <f t="shared" si="77"/>
        <v>1</v>
      </c>
      <c r="L410" s="261"/>
      <c r="M410" s="1730"/>
      <c r="N410" s="118"/>
      <c r="O410" s="118"/>
      <c r="P410" s="118"/>
      <c r="Q410" s="118"/>
      <c r="R410" s="118"/>
      <c r="S410" s="118"/>
      <c r="T410" s="118"/>
      <c r="U410" s="118"/>
      <c r="V410" s="118"/>
      <c r="W410" s="118"/>
      <c r="X410" s="118"/>
      <c r="Y410" s="118"/>
      <c r="Z410" s="118"/>
    </row>
    <row r="411" spans="1:26" ht="18.75" customHeight="1">
      <c r="A411" s="8">
        <v>225</v>
      </c>
      <c r="B411" s="46"/>
      <c r="C411" s="52">
        <v>6602</v>
      </c>
      <c r="D411" s="86" t="s">
        <v>905</v>
      </c>
      <c r="E411" s="399">
        <v>0</v>
      </c>
      <c r="F411" s="400">
        <f>G411+H411+I411+J411</f>
        <v>40602680</v>
      </c>
      <c r="G411" s="307">
        <v>40602680</v>
      </c>
      <c r="H411" s="308">
        <v>0</v>
      </c>
      <c r="I411" s="308">
        <v>0</v>
      </c>
      <c r="J411" s="309">
        <v>0</v>
      </c>
      <c r="K411" s="1288">
        <f t="shared" si="77"/>
        <v>1</v>
      </c>
      <c r="L411" s="261"/>
      <c r="N411" s="105"/>
      <c r="O411" s="105"/>
      <c r="P411" s="105"/>
      <c r="Q411" s="105"/>
      <c r="R411" s="105"/>
      <c r="S411" s="105"/>
      <c r="T411" s="105"/>
      <c r="U411" s="105"/>
      <c r="V411" s="105"/>
      <c r="W411" s="105"/>
      <c r="X411" s="105"/>
      <c r="Y411" s="105"/>
      <c r="Z411" s="105"/>
    </row>
    <row r="412" spans="1:26" s="105" customFormat="1" ht="18.75" hidden="1" customHeight="1">
      <c r="A412" s="7">
        <v>215</v>
      </c>
      <c r="B412" s="254">
        <v>6700</v>
      </c>
      <c r="C412" s="1983" t="s">
        <v>954</v>
      </c>
      <c r="D412" s="1984"/>
      <c r="E412" s="1494">
        <f t="shared" ref="E412:J412" si="88">+E413+E414</f>
        <v>0</v>
      </c>
      <c r="F412" s="256">
        <f t="shared" si="88"/>
        <v>0</v>
      </c>
      <c r="G412" s="291">
        <f t="shared" si="88"/>
        <v>0</v>
      </c>
      <c r="H412" s="292">
        <f t="shared" si="88"/>
        <v>0</v>
      </c>
      <c r="I412" s="293">
        <f t="shared" si="88"/>
        <v>0</v>
      </c>
      <c r="J412" s="294">
        <f t="shared" si="88"/>
        <v>0</v>
      </c>
      <c r="K412" s="1288" t="str">
        <f t="shared" si="77"/>
        <v/>
      </c>
      <c r="L412" s="261"/>
      <c r="M412" s="1724"/>
      <c r="N412" s="103"/>
      <c r="O412" s="103"/>
      <c r="P412" s="103"/>
      <c r="Q412" s="103"/>
      <c r="R412" s="103"/>
      <c r="S412" s="103"/>
      <c r="T412" s="103"/>
      <c r="U412" s="103"/>
      <c r="V412" s="103"/>
      <c r="W412" s="103"/>
      <c r="X412" s="103"/>
      <c r="Y412" s="103"/>
      <c r="Z412" s="103"/>
    </row>
    <row r="413" spans="1:26" ht="18.75" hidden="1" customHeight="1">
      <c r="A413" s="10">
        <v>220</v>
      </c>
      <c r="B413" s="46"/>
      <c r="C413" s="47">
        <v>6701</v>
      </c>
      <c r="D413" s="48" t="s">
        <v>955</v>
      </c>
      <c r="E413" s="391"/>
      <c r="F413" s="392">
        <f>G413+H413+I413+J413</f>
        <v>0</v>
      </c>
      <c r="G413" s="295"/>
      <c r="H413" s="296"/>
      <c r="I413" s="296"/>
      <c r="J413" s="297"/>
      <c r="K413" s="1288" t="str">
        <f t="shared" si="77"/>
        <v/>
      </c>
      <c r="L413" s="261"/>
    </row>
    <row r="414" spans="1:26" ht="18.75" hidden="1" customHeight="1">
      <c r="A414" s="8">
        <v>225</v>
      </c>
      <c r="B414" s="46"/>
      <c r="C414" s="52">
        <v>6702</v>
      </c>
      <c r="D414" s="86" t="s">
        <v>1001</v>
      </c>
      <c r="E414" s="399"/>
      <c r="F414" s="400">
        <f>G414+H414+I414+J414</f>
        <v>0</v>
      </c>
      <c r="G414" s="307"/>
      <c r="H414" s="308"/>
      <c r="I414" s="308"/>
      <c r="J414" s="309"/>
      <c r="K414" s="1288" t="str">
        <f t="shared" si="77"/>
        <v/>
      </c>
      <c r="L414" s="261"/>
      <c r="N414" s="105"/>
      <c r="O414" s="105"/>
      <c r="P414" s="105"/>
      <c r="Q414" s="105"/>
      <c r="R414" s="105"/>
      <c r="S414" s="105"/>
      <c r="T414" s="105"/>
      <c r="U414" s="105"/>
      <c r="V414" s="105"/>
      <c r="W414" s="105"/>
      <c r="X414" s="105"/>
      <c r="Y414" s="105"/>
      <c r="Z414" s="105"/>
    </row>
    <row r="415" spans="1:26" s="105" customFormat="1" ht="18.75" customHeight="1">
      <c r="A415" s="7">
        <v>230</v>
      </c>
      <c r="B415" s="254">
        <v>6900</v>
      </c>
      <c r="C415" s="1983" t="s">
        <v>906</v>
      </c>
      <c r="D415" s="1984"/>
      <c r="E415" s="1494">
        <f t="shared" ref="E415:J415" si="89">SUM(E416:E421)</f>
        <v>0</v>
      </c>
      <c r="F415" s="256">
        <f t="shared" si="89"/>
        <v>8779456</v>
      </c>
      <c r="G415" s="291">
        <f t="shared" si="89"/>
        <v>0</v>
      </c>
      <c r="H415" s="292">
        <f t="shared" si="89"/>
        <v>0</v>
      </c>
      <c r="I415" s="293">
        <f t="shared" si="89"/>
        <v>0</v>
      </c>
      <c r="J415" s="294">
        <f t="shared" si="89"/>
        <v>8779456</v>
      </c>
      <c r="K415" s="1290">
        <f>(IF($E415&lt;&gt;0,$K$2,IF($F415&lt;&gt;0,$K$2,IF($F416&lt;&gt;0,$K$2,IF($F417&lt;&gt;0,$K$2,IF($F418&lt;&gt;0,$K$2,IF($F419&lt;&gt;0,$K$2,IF($F420&lt;&gt;0,$K$2,IF($F421&lt;&gt;0,$K$2,"")))))))))</f>
        <v>1</v>
      </c>
      <c r="L415" s="261"/>
      <c r="M415" s="1724"/>
      <c r="N415" s="103"/>
      <c r="O415" s="103"/>
      <c r="P415" s="103"/>
      <c r="Q415" s="103"/>
      <c r="R415" s="103"/>
      <c r="S415" s="103"/>
      <c r="T415" s="103"/>
      <c r="U415" s="103"/>
      <c r="V415" s="103"/>
      <c r="W415" s="103"/>
      <c r="X415" s="103"/>
      <c r="Y415" s="103"/>
      <c r="Z415" s="103"/>
    </row>
    <row r="416" spans="1:26" ht="18.75" customHeight="1">
      <c r="A416" s="8">
        <v>235</v>
      </c>
      <c r="B416" s="58"/>
      <c r="C416" s="278">
        <v>6901</v>
      </c>
      <c r="D416" s="48" t="s">
        <v>956</v>
      </c>
      <c r="E416" s="407"/>
      <c r="F416" s="392">
        <f t="shared" ref="F416:F421" si="90">G416+H416+I416+J416</f>
        <v>3062431</v>
      </c>
      <c r="G416" s="1247">
        <v>0</v>
      </c>
      <c r="H416" s="1248">
        <v>0</v>
      </c>
      <c r="I416" s="1248">
        <v>0</v>
      </c>
      <c r="J416" s="297">
        <v>3062431</v>
      </c>
      <c r="K416" s="1288">
        <f t="shared" si="77"/>
        <v>1</v>
      </c>
      <c r="L416" s="261"/>
    </row>
    <row r="417" spans="1:26" ht="18.75" customHeight="1">
      <c r="A417" s="8">
        <v>240</v>
      </c>
      <c r="B417" s="58"/>
      <c r="C417" s="49">
        <v>6905</v>
      </c>
      <c r="D417" s="84" t="s">
        <v>327</v>
      </c>
      <c r="E417" s="405"/>
      <c r="F417" s="394">
        <f t="shared" si="90"/>
        <v>2674857</v>
      </c>
      <c r="G417" s="1249">
        <v>0</v>
      </c>
      <c r="H417" s="1250">
        <v>0</v>
      </c>
      <c r="I417" s="1250">
        <v>0</v>
      </c>
      <c r="J417" s="300">
        <v>2674857</v>
      </c>
      <c r="K417" s="1288">
        <f t="shared" si="77"/>
        <v>1</v>
      </c>
      <c r="L417" s="261"/>
      <c r="N417" s="105"/>
      <c r="O417" s="105"/>
      <c r="P417" s="105"/>
      <c r="Q417" s="105"/>
      <c r="R417" s="105"/>
      <c r="S417" s="105"/>
      <c r="T417" s="105"/>
      <c r="U417" s="105"/>
      <c r="V417" s="105"/>
      <c r="W417" s="105"/>
      <c r="X417" s="105"/>
      <c r="Y417" s="105"/>
      <c r="Z417" s="105"/>
    </row>
    <row r="418" spans="1:26" ht="18.75" customHeight="1">
      <c r="A418" s="8">
        <v>240</v>
      </c>
      <c r="B418" s="58"/>
      <c r="C418" s="49">
        <v>6906</v>
      </c>
      <c r="D418" s="84" t="s">
        <v>328</v>
      </c>
      <c r="E418" s="405"/>
      <c r="F418" s="394">
        <f t="shared" si="90"/>
        <v>1076767</v>
      </c>
      <c r="G418" s="1249">
        <v>0</v>
      </c>
      <c r="H418" s="1250">
        <v>0</v>
      </c>
      <c r="I418" s="1250">
        <v>0</v>
      </c>
      <c r="J418" s="300">
        <v>1076767</v>
      </c>
      <c r="K418" s="1288">
        <f t="shared" si="77"/>
        <v>1</v>
      </c>
      <c r="L418" s="261"/>
    </row>
    <row r="419" spans="1:26" ht="18.75" customHeight="1">
      <c r="A419" s="8">
        <v>245</v>
      </c>
      <c r="B419" s="58"/>
      <c r="C419" s="49">
        <v>6907</v>
      </c>
      <c r="D419" s="84" t="s">
        <v>1232</v>
      </c>
      <c r="E419" s="405"/>
      <c r="F419" s="394">
        <f t="shared" si="90"/>
        <v>656091</v>
      </c>
      <c r="G419" s="1249">
        <v>0</v>
      </c>
      <c r="H419" s="1250">
        <v>0</v>
      </c>
      <c r="I419" s="1250">
        <v>0</v>
      </c>
      <c r="J419" s="300">
        <v>656091</v>
      </c>
      <c r="K419" s="1288">
        <f t="shared" si="77"/>
        <v>1</v>
      </c>
      <c r="L419" s="261"/>
    </row>
    <row r="420" spans="1:26" ht="18.75" customHeight="1">
      <c r="A420" s="8">
        <v>250</v>
      </c>
      <c r="B420" s="58"/>
      <c r="C420" s="49">
        <v>6908</v>
      </c>
      <c r="D420" s="84" t="s">
        <v>957</v>
      </c>
      <c r="E420" s="405"/>
      <c r="F420" s="394">
        <f t="shared" si="90"/>
        <v>1309310</v>
      </c>
      <c r="G420" s="1249">
        <v>0</v>
      </c>
      <c r="H420" s="1250">
        <v>0</v>
      </c>
      <c r="I420" s="1250">
        <v>0</v>
      </c>
      <c r="J420" s="300">
        <v>1309310</v>
      </c>
      <c r="K420" s="1288">
        <f t="shared" si="77"/>
        <v>1</v>
      </c>
      <c r="L420" s="261"/>
    </row>
    <row r="421" spans="1:26" ht="18.75" hidden="1" customHeight="1">
      <c r="A421" s="8">
        <v>255</v>
      </c>
      <c r="B421" s="58"/>
      <c r="C421" s="52">
        <v>6909</v>
      </c>
      <c r="D421" s="86" t="s">
        <v>958</v>
      </c>
      <c r="E421" s="399"/>
      <c r="F421" s="400">
        <f t="shared" si="90"/>
        <v>0</v>
      </c>
      <c r="G421" s="1251">
        <v>0</v>
      </c>
      <c r="H421" s="1252">
        <v>0</v>
      </c>
      <c r="I421" s="1252">
        <v>0</v>
      </c>
      <c r="J421" s="309">
        <v>0</v>
      </c>
      <c r="K421" s="1288" t="str">
        <f t="shared" si="77"/>
        <v/>
      </c>
      <c r="L421" s="261"/>
    </row>
    <row r="422" spans="1:26" ht="20.25" customHeight="1" thickBot="1">
      <c r="A422" s="13">
        <v>260</v>
      </c>
      <c r="B422" s="822" t="s">
        <v>1210</v>
      </c>
      <c r="C422" s="419" t="s">
        <v>478</v>
      </c>
      <c r="D422" s="420" t="s">
        <v>1225</v>
      </c>
      <c r="E422" s="262">
        <f t="shared" ref="E422:J422" si="91">SUM(E364,E378,E386,E391,E394,E399,E402,E405,E408,E409,E412,E415)</f>
        <v>0</v>
      </c>
      <c r="F422" s="262">
        <f t="shared" si="91"/>
        <v>102137258</v>
      </c>
      <c r="G422" s="316">
        <f t="shared" si="91"/>
        <v>93371736</v>
      </c>
      <c r="H422" s="317">
        <f t="shared" si="91"/>
        <v>0</v>
      </c>
      <c r="I422" s="317">
        <f t="shared" si="91"/>
        <v>0</v>
      </c>
      <c r="J422" s="1287">
        <f t="shared" si="91"/>
        <v>8765522</v>
      </c>
      <c r="K422" s="4">
        <v>1</v>
      </c>
      <c r="L422" s="260"/>
    </row>
    <row r="423" spans="1:26" ht="16.5" hidden="1" thickTop="1">
      <c r="A423" s="13">
        <v>261</v>
      </c>
      <c r="B423" s="878" t="s">
        <v>1234</v>
      </c>
      <c r="C423" s="504"/>
      <c r="D423" s="505" t="s">
        <v>324</v>
      </c>
      <c r="E423" s="408"/>
      <c r="F423" s="325"/>
      <c r="G423" s="319"/>
      <c r="H423" s="320"/>
      <c r="I423" s="319"/>
      <c r="J423" s="321"/>
      <c r="K423" s="1288" t="str">
        <f t="shared" si="77"/>
        <v/>
      </c>
      <c r="L423" s="260"/>
    </row>
    <row r="424" spans="1:26" ht="16.5" hidden="1" thickTop="1">
      <c r="A424" s="13">
        <v>262</v>
      </c>
      <c r="B424" s="263"/>
      <c r="C424" s="264"/>
      <c r="D424" s="265"/>
      <c r="E424" s="326"/>
      <c r="F424" s="327"/>
      <c r="G424" s="322"/>
      <c r="H424" s="323"/>
      <c r="I424" s="322"/>
      <c r="J424" s="324"/>
      <c r="K424" s="1288" t="str">
        <f t="shared" si="77"/>
        <v/>
      </c>
      <c r="L424" s="266"/>
    </row>
    <row r="425" spans="1:26" s="105" customFormat="1" ht="18" hidden="1" customHeight="1">
      <c r="A425" s="15">
        <v>265</v>
      </c>
      <c r="B425" s="254">
        <v>7400</v>
      </c>
      <c r="C425" s="1983" t="s">
        <v>1144</v>
      </c>
      <c r="D425" s="1984"/>
      <c r="E425" s="255"/>
      <c r="F425" s="256">
        <f>G425+H425+I425+J425</f>
        <v>0</v>
      </c>
      <c r="G425" s="1272"/>
      <c r="H425" s="1273"/>
      <c r="I425" s="1273"/>
      <c r="J425" s="1274"/>
      <c r="K425" s="1288" t="str">
        <f t="shared" si="77"/>
        <v/>
      </c>
      <c r="L425" s="261"/>
      <c r="M425" s="1724"/>
      <c r="N425" s="103"/>
      <c r="O425" s="103"/>
      <c r="P425" s="103"/>
      <c r="Q425" s="103"/>
      <c r="R425" s="103"/>
      <c r="S425" s="103"/>
      <c r="T425" s="103"/>
      <c r="U425" s="103"/>
      <c r="V425" s="103"/>
      <c r="W425" s="103"/>
      <c r="X425" s="103"/>
      <c r="Y425" s="103"/>
      <c r="Z425" s="103"/>
    </row>
    <row r="426" spans="1:26" s="105" customFormat="1" ht="18" hidden="1" customHeight="1">
      <c r="A426" s="15">
        <v>275</v>
      </c>
      <c r="B426" s="254">
        <v>7500</v>
      </c>
      <c r="C426" s="1983" t="s">
        <v>959</v>
      </c>
      <c r="D426" s="1984"/>
      <c r="E426" s="255"/>
      <c r="F426" s="256">
        <f>G426+H426+I426+J426</f>
        <v>0</v>
      </c>
      <c r="G426" s="1272"/>
      <c r="H426" s="1273"/>
      <c r="I426" s="1273"/>
      <c r="J426" s="1274"/>
      <c r="K426" s="1288" t="str">
        <f t="shared" si="77"/>
        <v/>
      </c>
      <c r="L426" s="261"/>
      <c r="M426" s="1724"/>
      <c r="N426" s="103"/>
      <c r="O426" s="103"/>
      <c r="P426" s="103"/>
      <c r="Q426" s="103"/>
      <c r="R426" s="103"/>
      <c r="S426" s="103"/>
      <c r="T426" s="103"/>
      <c r="U426" s="103"/>
      <c r="V426" s="103"/>
      <c r="W426" s="103"/>
      <c r="X426" s="103"/>
      <c r="Y426" s="103"/>
      <c r="Z426" s="103"/>
    </row>
    <row r="427" spans="1:26" s="105" customFormat="1" ht="18" hidden="1" customHeight="1">
      <c r="A427" s="7">
        <v>285</v>
      </c>
      <c r="B427" s="254">
        <v>7600</v>
      </c>
      <c r="C427" s="1983" t="s">
        <v>907</v>
      </c>
      <c r="D427" s="1984"/>
      <c r="E427" s="255"/>
      <c r="F427" s="256">
        <f>G427+H427+I427+J427</f>
        <v>0</v>
      </c>
      <c r="G427" s="1272"/>
      <c r="H427" s="1273"/>
      <c r="I427" s="1273"/>
      <c r="J427" s="1274"/>
      <c r="K427" s="1288" t="str">
        <f t="shared" si="77"/>
        <v/>
      </c>
      <c r="L427" s="261"/>
      <c r="M427" s="1724"/>
    </row>
    <row r="428" spans="1:26" s="105" customFormat="1" ht="18" hidden="1" customHeight="1">
      <c r="A428" s="7">
        <v>295</v>
      </c>
      <c r="B428" s="254">
        <v>7700</v>
      </c>
      <c r="C428" s="1983" t="s">
        <v>908</v>
      </c>
      <c r="D428" s="1984"/>
      <c r="E428" s="255"/>
      <c r="F428" s="256">
        <f>G428+H428+I428+J428</f>
        <v>0</v>
      </c>
      <c r="G428" s="1272"/>
      <c r="H428" s="1273"/>
      <c r="I428" s="1273"/>
      <c r="J428" s="1274"/>
      <c r="K428" s="1288" t="str">
        <f>(IF($E428&lt;&gt;0,$K$2,IF($F428&lt;&gt;0,$K$2,IF($G428&lt;&gt;0,$K$2,IF($H428&lt;&gt;0,$K$2,IF($I428&lt;&gt;0,$K$2,IF($J428&lt;&gt;0,$K$2,"")))))))</f>
        <v/>
      </c>
      <c r="L428" s="261"/>
      <c r="M428" s="1724"/>
    </row>
    <row r="429" spans="1:26" s="105" customFormat="1" ht="18.75" hidden="1" customHeight="1">
      <c r="A429" s="7">
        <v>215</v>
      </c>
      <c r="B429" s="254">
        <v>7800</v>
      </c>
      <c r="C429" s="1983" t="s">
        <v>1296</v>
      </c>
      <c r="D429" s="1984"/>
      <c r="E429" s="1494">
        <f t="shared" ref="E429:J429" si="92">+E430+E431</f>
        <v>0</v>
      </c>
      <c r="F429" s="256">
        <f t="shared" si="92"/>
        <v>0</v>
      </c>
      <c r="G429" s="291">
        <f t="shared" si="92"/>
        <v>0</v>
      </c>
      <c r="H429" s="292">
        <f t="shared" si="92"/>
        <v>0</v>
      </c>
      <c r="I429" s="293">
        <f t="shared" si="92"/>
        <v>0</v>
      </c>
      <c r="J429" s="294">
        <f t="shared" si="92"/>
        <v>0</v>
      </c>
      <c r="K429" s="1288" t="str">
        <f>(IF($E429&lt;&gt;0,$K$2,IF($F429&lt;&gt;0,$K$2,IF($G429&lt;&gt;0,$K$2,IF($H429&lt;&gt;0,$K$2,IF($I429&lt;&gt;0,$K$2,IF($J429&lt;&gt;0,$K$2,"")))))))</f>
        <v/>
      </c>
      <c r="L429" s="261"/>
      <c r="M429" s="1724"/>
    </row>
    <row r="430" spans="1:26" ht="18" hidden="1" customHeight="1">
      <c r="A430" s="10">
        <v>220</v>
      </c>
      <c r="B430" s="46"/>
      <c r="C430" s="47">
        <v>7833</v>
      </c>
      <c r="D430" s="48" t="s">
        <v>960</v>
      </c>
      <c r="E430" s="391"/>
      <c r="F430" s="392">
        <f>G430+H430+I430+J430</f>
        <v>0</v>
      </c>
      <c r="G430" s="295"/>
      <c r="H430" s="296"/>
      <c r="I430" s="296"/>
      <c r="J430" s="297"/>
      <c r="K430" s="1288" t="str">
        <f>(IF($E430&lt;&gt;0,$K$2,IF($F430&lt;&gt;0,$K$2,IF($G430&lt;&gt;0,$K$2,IF($H430&lt;&gt;0,$K$2,IF($I430&lt;&gt;0,$K$2,IF($J430&lt;&gt;0,$K$2,"")))))))</f>
        <v/>
      </c>
      <c r="L430" s="261"/>
      <c r="N430" s="105"/>
      <c r="O430" s="105"/>
      <c r="P430" s="105"/>
      <c r="Q430" s="105"/>
      <c r="R430" s="105"/>
      <c r="S430" s="105"/>
      <c r="T430" s="105"/>
      <c r="U430" s="105"/>
      <c r="V430" s="105"/>
      <c r="W430" s="105"/>
      <c r="X430" s="105"/>
      <c r="Y430" s="105"/>
      <c r="Z430" s="105"/>
    </row>
    <row r="431" spans="1:26" ht="16.5" hidden="1" thickTop="1">
      <c r="A431" s="8">
        <v>225</v>
      </c>
      <c r="B431" s="46"/>
      <c r="C431" s="72">
        <v>7888</v>
      </c>
      <c r="D431" s="85" t="s">
        <v>1231</v>
      </c>
      <c r="E431" s="409"/>
      <c r="F431" s="410">
        <f>G431+H431+I431+J431</f>
        <v>0</v>
      </c>
      <c r="G431" s="307"/>
      <c r="H431" s="308"/>
      <c r="I431" s="308"/>
      <c r="J431" s="309"/>
      <c r="K431" s="1288" t="str">
        <f>(IF($E431&lt;&gt;0,$K$2,IF($F431&lt;&gt;0,$K$2,IF($G431&lt;&gt;0,$K$2,IF($H431&lt;&gt;0,$K$2,IF($I431&lt;&gt;0,$K$2,IF($J431&lt;&gt;0,$K$2,"")))))))</f>
        <v/>
      </c>
      <c r="L431" s="261"/>
      <c r="N431" s="105"/>
      <c r="O431" s="105"/>
      <c r="P431" s="105"/>
      <c r="Q431" s="105"/>
      <c r="R431" s="105"/>
      <c r="S431" s="105"/>
      <c r="T431" s="105"/>
      <c r="U431" s="105"/>
      <c r="V431" s="105"/>
      <c r="W431" s="105"/>
      <c r="X431" s="105"/>
      <c r="Y431" s="105"/>
      <c r="Z431" s="105"/>
    </row>
    <row r="432" spans="1:26" ht="20.25" customHeight="1" thickTop="1" thickBot="1">
      <c r="A432" s="8">
        <v>315</v>
      </c>
      <c r="B432" s="1182" t="s">
        <v>1210</v>
      </c>
      <c r="C432" s="1183" t="s">
        <v>478</v>
      </c>
      <c r="D432" s="1184" t="s">
        <v>1226</v>
      </c>
      <c r="E432" s="262">
        <f t="shared" ref="E432:J432" si="93">SUM(E425,E426,E427,E428,E429)</f>
        <v>0</v>
      </c>
      <c r="F432" s="262">
        <f t="shared" si="93"/>
        <v>0</v>
      </c>
      <c r="G432" s="1185">
        <f t="shared" si="93"/>
        <v>0</v>
      </c>
      <c r="H432" s="1186">
        <f t="shared" si="93"/>
        <v>0</v>
      </c>
      <c r="I432" s="1186">
        <f t="shared" si="93"/>
        <v>0</v>
      </c>
      <c r="J432" s="318">
        <f t="shared" si="93"/>
        <v>0</v>
      </c>
      <c r="K432" s="4">
        <v>1</v>
      </c>
      <c r="L432" s="260"/>
    </row>
    <row r="433" spans="1:12" ht="15" customHeight="1" thickTop="1">
      <c r="A433" s="8"/>
      <c r="B433" s="524"/>
      <c r="C433" s="524"/>
      <c r="D433" s="897"/>
      <c r="E433" s="524"/>
      <c r="F433" s="524"/>
      <c r="G433" s="524"/>
      <c r="H433" s="524"/>
      <c r="I433" s="524"/>
      <c r="J433" s="524"/>
      <c r="K433" s="4">
        <v>1</v>
      </c>
      <c r="L433" s="260"/>
    </row>
    <row r="434" spans="1:12">
      <c r="A434" s="8"/>
      <c r="B434" s="1187"/>
      <c r="C434" s="1187"/>
      <c r="D434" s="1188"/>
      <c r="E434" s="1189"/>
      <c r="F434" s="1189"/>
      <c r="G434" s="1189"/>
      <c r="H434" s="1189"/>
      <c r="I434" s="1189"/>
      <c r="J434" s="1189"/>
      <c r="K434" s="4">
        <v>1</v>
      </c>
      <c r="L434" s="260"/>
    </row>
    <row r="435" spans="1:12">
      <c r="A435" s="8"/>
      <c r="B435" s="524"/>
      <c r="C435" s="894"/>
      <c r="D435" s="916"/>
      <c r="E435" s="525"/>
      <c r="F435" s="525"/>
      <c r="G435" s="525"/>
      <c r="H435" s="525"/>
      <c r="I435" s="525"/>
      <c r="J435" s="525"/>
      <c r="K435" s="4">
        <v>1</v>
      </c>
      <c r="L435" s="284"/>
    </row>
    <row r="436" spans="1:12" ht="21" customHeight="1">
      <c r="A436" s="8"/>
      <c r="B436" s="1985" t="str">
        <f>$B$7</f>
        <v>ОТЧЕТНИ ДАННИ ПО ЕБК ЗА ИЗПЪЛНЕНИЕТО НА БЮДЖЕТА</v>
      </c>
      <c r="C436" s="1986"/>
      <c r="D436" s="1986"/>
      <c r="E436" s="525"/>
      <c r="F436" s="525"/>
      <c r="G436" s="525"/>
      <c r="H436" s="525"/>
      <c r="I436" s="525"/>
      <c r="J436" s="931"/>
      <c r="K436" s="4">
        <v>1</v>
      </c>
      <c r="L436" s="284"/>
    </row>
    <row r="437" spans="1:12" ht="18.75" customHeight="1">
      <c r="A437" s="8"/>
      <c r="B437" s="524"/>
      <c r="C437" s="894"/>
      <c r="D437" s="916"/>
      <c r="E437" s="917" t="s">
        <v>1220</v>
      </c>
      <c r="F437" s="917" t="s">
        <v>615</v>
      </c>
      <c r="G437" s="525"/>
      <c r="H437" s="525"/>
      <c r="I437" s="525"/>
      <c r="J437" s="525"/>
      <c r="K437" s="4">
        <v>1</v>
      </c>
      <c r="L437" s="284"/>
    </row>
    <row r="438" spans="1:12" ht="27" customHeight="1">
      <c r="A438" s="8"/>
      <c r="B438" s="1980" t="str">
        <f>$B$9</f>
        <v>ДЪРЖАВЕН ФОНД ЗЕМЕДЕЛИЕ</v>
      </c>
      <c r="C438" s="1981"/>
      <c r="D438" s="1982"/>
      <c r="E438" s="836">
        <f>$E$9</f>
        <v>46023</v>
      </c>
      <c r="F438" s="1155">
        <f>$F$9</f>
        <v>46203</v>
      </c>
      <c r="G438" s="525"/>
      <c r="H438" s="525"/>
      <c r="I438" s="525"/>
      <c r="J438" s="525"/>
      <c r="K438" s="4">
        <v>1</v>
      </c>
      <c r="L438" s="284"/>
    </row>
    <row r="439" spans="1:12">
      <c r="A439" s="8"/>
      <c r="B439" s="922" t="str">
        <f>$B$10</f>
        <v xml:space="preserve">                                                            (наименование на разпоредителя с бюджет)</v>
      </c>
      <c r="C439" s="524"/>
      <c r="D439" s="897"/>
      <c r="E439" s="525"/>
      <c r="F439" s="525"/>
      <c r="G439" s="525"/>
      <c r="H439" s="525"/>
      <c r="I439" s="525"/>
      <c r="J439" s="525"/>
      <c r="K439" s="4">
        <v>1</v>
      </c>
      <c r="L439" s="284"/>
    </row>
    <row r="440" spans="1:12" ht="5.25" customHeight="1">
      <c r="A440" s="8"/>
      <c r="B440" s="922"/>
      <c r="C440" s="524"/>
      <c r="D440" s="897"/>
      <c r="E440" s="1044"/>
      <c r="F440" s="525"/>
      <c r="G440" s="525"/>
      <c r="H440" s="525"/>
      <c r="I440" s="525"/>
      <c r="J440" s="525"/>
      <c r="K440" s="4">
        <v>1</v>
      </c>
      <c r="L440" s="284"/>
    </row>
    <row r="441" spans="1:12" ht="27.75" customHeight="1">
      <c r="A441" s="8"/>
      <c r="B441" s="1950" t="str">
        <f>$B$12</f>
        <v>Държавен фонд "Земеделие"</v>
      </c>
      <c r="C441" s="1951"/>
      <c r="D441" s="1952"/>
      <c r="E441" s="1156" t="s">
        <v>1194</v>
      </c>
      <c r="F441" s="1663" t="str">
        <f>$F$12</f>
        <v>8400</v>
      </c>
      <c r="G441" s="525"/>
      <c r="H441" s="525"/>
      <c r="I441" s="525"/>
      <c r="J441" s="525"/>
      <c r="K441" s="4">
        <v>1</v>
      </c>
      <c r="L441" s="284"/>
    </row>
    <row r="442" spans="1:12">
      <c r="A442" s="8"/>
      <c r="B442" s="1157" t="str">
        <f>$B$13</f>
        <v xml:space="preserve">                                             (наименование на първостепенния разпоредител с бюджет)</v>
      </c>
      <c r="C442" s="896"/>
      <c r="D442" s="525"/>
      <c r="E442" s="1044"/>
      <c r="F442" s="525"/>
      <c r="G442" s="525"/>
      <c r="H442" s="525"/>
      <c r="I442" s="525"/>
      <c r="J442" s="525"/>
      <c r="K442" s="4">
        <v>1</v>
      </c>
      <c r="L442" s="284"/>
    </row>
    <row r="443" spans="1:12" ht="19.5">
      <c r="A443" s="8"/>
      <c r="B443" s="525"/>
      <c r="C443" s="525"/>
      <c r="D443" s="1263" t="s">
        <v>1308</v>
      </c>
      <c r="E443" s="930">
        <f>$E$15</f>
        <v>0</v>
      </c>
      <c r="F443" s="1258" t="str">
        <f>+$F$15</f>
        <v>БЮДЖЕТ</v>
      </c>
      <c r="G443" s="525"/>
      <c r="H443" s="525"/>
      <c r="I443" s="525"/>
      <c r="J443" s="525"/>
      <c r="K443" s="4">
        <v>1</v>
      </c>
      <c r="L443" s="284"/>
    </row>
    <row r="444" spans="1:12" ht="21" customHeight="1">
      <c r="A444" s="8"/>
      <c r="B444" s="525"/>
      <c r="C444" s="525"/>
      <c r="D444" s="525"/>
      <c r="E444" s="525"/>
      <c r="F444" s="525"/>
      <c r="G444" s="525"/>
      <c r="H444" s="525"/>
      <c r="I444" s="525"/>
      <c r="J444" s="525"/>
      <c r="K444" s="4">
        <v>1</v>
      </c>
      <c r="L444" s="284"/>
    </row>
    <row r="445" spans="1:12" ht="22.5" customHeight="1" thickBot="1">
      <c r="A445" s="8"/>
      <c r="B445" s="1190"/>
      <c r="C445" s="894"/>
      <c r="D445" s="914"/>
      <c r="E445" s="525"/>
      <c r="F445" s="933"/>
      <c r="G445" s="933"/>
      <c r="H445" s="933"/>
      <c r="I445" s="933"/>
      <c r="J445" s="934" t="s">
        <v>2147</v>
      </c>
      <c r="K445" s="4">
        <v>1</v>
      </c>
      <c r="L445" s="284"/>
    </row>
    <row r="446" spans="1:12" ht="48" customHeight="1">
      <c r="A446" s="8"/>
      <c r="B446" s="1191"/>
      <c r="C446" s="1191"/>
      <c r="D446" s="1192" t="s">
        <v>1237</v>
      </c>
      <c r="E446" s="1193" t="s">
        <v>2180</v>
      </c>
      <c r="F446" s="494" t="s">
        <v>1255</v>
      </c>
      <c r="G446" s="1194" t="s">
        <v>2177</v>
      </c>
      <c r="H446" s="1195" t="s">
        <v>2178</v>
      </c>
      <c r="I446" s="1196" t="s">
        <v>2179</v>
      </c>
      <c r="J446" s="1197" t="s">
        <v>1195</v>
      </c>
      <c r="K446" s="4">
        <v>1</v>
      </c>
      <c r="L446" s="284"/>
    </row>
    <row r="447" spans="1:12" ht="19.5" thickBot="1">
      <c r="A447" s="8"/>
      <c r="B447" s="1198"/>
      <c r="C447" s="951"/>
      <c r="D447" s="1199" t="s">
        <v>1186</v>
      </c>
      <c r="E447" s="1200" t="s">
        <v>334</v>
      </c>
      <c r="F447" s="1201" t="s">
        <v>1256</v>
      </c>
      <c r="G447" s="1202" t="s">
        <v>973</v>
      </c>
      <c r="H447" s="285" t="s">
        <v>974</v>
      </c>
      <c r="I447" s="285" t="s">
        <v>950</v>
      </c>
      <c r="J447" s="286" t="s">
        <v>1184</v>
      </c>
      <c r="K447" s="4">
        <v>1</v>
      </c>
      <c r="L447" s="284"/>
    </row>
    <row r="448" spans="1:12" ht="21" customHeight="1" thickTop="1">
      <c r="A448" s="8"/>
      <c r="B448" s="894"/>
      <c r="C448" s="1037"/>
      <c r="D448" s="1203" t="s">
        <v>1236</v>
      </c>
      <c r="E448" s="1204">
        <f t="shared" ref="E448:J448" si="94">+E167-E304+E422+E432</f>
        <v>0</v>
      </c>
      <c r="F448" s="1204">
        <f t="shared" si="94"/>
        <v>1131628</v>
      </c>
      <c r="G448" s="1205">
        <f t="shared" si="94"/>
        <v>-143</v>
      </c>
      <c r="H448" s="1206">
        <f t="shared" si="94"/>
        <v>0</v>
      </c>
      <c r="I448" s="1206">
        <f t="shared" si="94"/>
        <v>-141878</v>
      </c>
      <c r="J448" s="1207">
        <f t="shared" si="94"/>
        <v>1273649</v>
      </c>
      <c r="K448" s="4">
        <v>1</v>
      </c>
      <c r="L448" s="284"/>
    </row>
    <row r="449" spans="1:26" ht="16.5" thickBot="1">
      <c r="A449" s="8"/>
      <c r="B449" s="894"/>
      <c r="C449" s="895"/>
      <c r="D449" s="1208" t="s">
        <v>1235</v>
      </c>
      <c r="E449" s="1209">
        <f t="shared" ref="E449:J450" si="95">+E600</f>
        <v>0</v>
      </c>
      <c r="F449" s="1209">
        <f t="shared" si="95"/>
        <v>-1131628</v>
      </c>
      <c r="G449" s="1210">
        <f t="shared" si="95"/>
        <v>143</v>
      </c>
      <c r="H449" s="1211">
        <f t="shared" si="95"/>
        <v>0</v>
      </c>
      <c r="I449" s="1211">
        <f t="shared" si="95"/>
        <v>141878</v>
      </c>
      <c r="J449" s="1212">
        <f t="shared" si="95"/>
        <v>-1273649</v>
      </c>
      <c r="K449" s="4">
        <v>1</v>
      </c>
      <c r="L449" s="284"/>
    </row>
    <row r="450" spans="1:26" ht="18.75" customHeight="1" thickTop="1">
      <c r="A450" s="8"/>
      <c r="B450" s="894"/>
      <c r="C450" s="895"/>
      <c r="D450" s="1225">
        <f>+IF(+SUM(E450:J450)=0,0,"Контрола: дефицит/излишък = финансиране с обратен знак (V. + VІ. = 0)")</f>
        <v>0</v>
      </c>
      <c r="E450" s="1744">
        <f t="shared" si="95"/>
        <v>0</v>
      </c>
      <c r="F450" s="1744">
        <f t="shared" si="95"/>
        <v>0</v>
      </c>
      <c r="G450" s="1745">
        <f t="shared" si="95"/>
        <v>0</v>
      </c>
      <c r="H450" s="1745">
        <f t="shared" si="95"/>
        <v>0</v>
      </c>
      <c r="I450" s="1745">
        <f t="shared" si="95"/>
        <v>0</v>
      </c>
      <c r="J450" s="1745">
        <f t="shared" si="95"/>
        <v>0</v>
      </c>
      <c r="K450" s="4">
        <v>1</v>
      </c>
      <c r="L450" s="284"/>
    </row>
    <row r="451" spans="1:26">
      <c r="A451" s="8"/>
      <c r="B451" s="1213"/>
      <c r="C451" s="1213"/>
      <c r="D451" s="1214"/>
      <c r="E451" s="1215"/>
      <c r="F451" s="1215"/>
      <c r="G451" s="1215"/>
      <c r="H451" s="1215"/>
      <c r="I451" s="1215"/>
      <c r="J451" s="1215"/>
      <c r="K451" s="4">
        <v>1</v>
      </c>
      <c r="L451" s="284"/>
    </row>
    <row r="452" spans="1:26" ht="21.75" customHeight="1">
      <c r="A452" s="8"/>
      <c r="B452" s="1987" t="str">
        <f>$B$7</f>
        <v>ОТЧЕТНИ ДАННИ ПО ЕБК ЗА ИЗПЪЛНЕНИЕТО НА БЮДЖЕТА</v>
      </c>
      <c r="C452" s="1988"/>
      <c r="D452" s="1988"/>
      <c r="E452" s="525"/>
      <c r="F452" s="525"/>
      <c r="G452" s="525"/>
      <c r="H452" s="525"/>
      <c r="I452" s="525"/>
      <c r="J452" s="915"/>
      <c r="K452" s="4">
        <v>1</v>
      </c>
      <c r="L452" s="284"/>
    </row>
    <row r="453" spans="1:26" ht="21.75" customHeight="1">
      <c r="A453" s="8"/>
      <c r="B453" s="524"/>
      <c r="C453" s="894"/>
      <c r="D453" s="916"/>
      <c r="E453" s="917" t="s">
        <v>1220</v>
      </c>
      <c r="F453" s="917" t="s">
        <v>615</v>
      </c>
      <c r="G453" s="525"/>
      <c r="H453" s="525"/>
      <c r="I453" s="525"/>
      <c r="J453" s="525"/>
      <c r="K453" s="4">
        <v>1</v>
      </c>
      <c r="L453" s="284"/>
    </row>
    <row r="454" spans="1:26" ht="21.75" customHeight="1">
      <c r="A454" s="8"/>
      <c r="B454" s="1980" t="str">
        <f>$B$9</f>
        <v>ДЪРЖАВЕН ФОНД ЗЕМЕДЕЛИЕ</v>
      </c>
      <c r="C454" s="1981"/>
      <c r="D454" s="1982"/>
      <c r="E454" s="836">
        <f>$E$9</f>
        <v>46023</v>
      </c>
      <c r="F454" s="1155">
        <f>$F$9</f>
        <v>46203</v>
      </c>
      <c r="G454" s="525"/>
      <c r="H454" s="931"/>
      <c r="I454" s="525"/>
      <c r="J454" s="931"/>
      <c r="K454" s="4">
        <v>1</v>
      </c>
      <c r="L454" s="284"/>
    </row>
    <row r="455" spans="1:26" ht="21.75" customHeight="1">
      <c r="A455" s="8"/>
      <c r="B455" s="922" t="str">
        <f>$B$10</f>
        <v xml:space="preserve">                                                            (наименование на разпоредителя с бюджет)</v>
      </c>
      <c r="C455" s="524"/>
      <c r="D455" s="897"/>
      <c r="E455" s="525"/>
      <c r="F455" s="525"/>
      <c r="G455" s="525"/>
      <c r="H455" s="525"/>
      <c r="I455" s="525"/>
      <c r="J455" s="525"/>
      <c r="K455" s="4">
        <v>1</v>
      </c>
      <c r="L455" s="284"/>
    </row>
    <row r="456" spans="1:26" ht="21.75" customHeight="1">
      <c r="A456" s="8"/>
      <c r="B456" s="922"/>
      <c r="C456" s="524"/>
      <c r="D456" s="897"/>
      <c r="E456" s="1044"/>
      <c r="F456" s="525"/>
      <c r="G456" s="525"/>
      <c r="H456" s="525"/>
      <c r="I456" s="525"/>
      <c r="J456" s="525"/>
      <c r="K456" s="4">
        <v>1</v>
      </c>
      <c r="L456" s="284"/>
    </row>
    <row r="457" spans="1:26" ht="24.75" customHeight="1">
      <c r="A457" s="8"/>
      <c r="B457" s="1950" t="str">
        <f>$B$12</f>
        <v>Държавен фонд "Земеделие"</v>
      </c>
      <c r="C457" s="1951"/>
      <c r="D457" s="1952"/>
      <c r="E457" s="1156" t="s">
        <v>1194</v>
      </c>
      <c r="F457" s="1847" t="str">
        <f>$F$12</f>
        <v>8400</v>
      </c>
      <c r="G457" s="2029" t="s">
        <v>2183</v>
      </c>
      <c r="H457" s="2043"/>
      <c r="I457" s="2043"/>
      <c r="J457" s="2044"/>
      <c r="K457" s="4">
        <v>1</v>
      </c>
      <c r="L457" s="284"/>
    </row>
    <row r="458" spans="1:26" ht="24.75" customHeight="1">
      <c r="A458" s="8"/>
      <c r="B458" s="525"/>
      <c r="C458" s="896"/>
      <c r="D458" s="525"/>
      <c r="E458" s="1044"/>
      <c r="F458" s="525"/>
      <c r="G458" s="2045"/>
      <c r="H458" s="2046"/>
      <c r="I458" s="2046"/>
      <c r="J458" s="2047"/>
      <c r="K458" s="4">
        <v>1</v>
      </c>
      <c r="L458" s="284"/>
    </row>
    <row r="459" spans="1:26" ht="24.75" customHeight="1">
      <c r="A459" s="8"/>
      <c r="B459" s="928"/>
      <c r="C459" s="525"/>
      <c r="D459" s="1263" t="s">
        <v>1308</v>
      </c>
      <c r="E459" s="930">
        <f>$E$15</f>
        <v>0</v>
      </c>
      <c r="F459" s="1849" t="str">
        <f>+$F$15</f>
        <v>БЮДЖЕТ</v>
      </c>
      <c r="G459" s="2048"/>
      <c r="H459" s="2049"/>
      <c r="I459" s="2049"/>
      <c r="J459" s="2050"/>
      <c r="K459" s="4">
        <v>1</v>
      </c>
      <c r="L459" s="284"/>
    </row>
    <row r="460" spans="1:26" ht="21.75" customHeight="1" thickBot="1">
      <c r="A460" s="8"/>
      <c r="B460" s="524"/>
      <c r="C460" s="894"/>
      <c r="D460" s="916"/>
      <c r="E460" s="525"/>
      <c r="F460" s="933"/>
      <c r="G460" s="933"/>
      <c r="H460" s="933"/>
      <c r="I460" s="933"/>
      <c r="J460" s="934" t="s">
        <v>2147</v>
      </c>
      <c r="K460" s="4">
        <v>1</v>
      </c>
      <c r="L460" s="284"/>
    </row>
    <row r="461" spans="1:26" ht="22.5" customHeight="1">
      <c r="A461" s="8"/>
      <c r="B461" s="1226" t="s">
        <v>1315</v>
      </c>
      <c r="C461" s="1227"/>
      <c r="D461" s="1230"/>
      <c r="E461" s="1231" t="s">
        <v>707</v>
      </c>
      <c r="F461" s="1232" t="s">
        <v>1207</v>
      </c>
      <c r="G461" s="1233"/>
      <c r="H461" s="1234"/>
      <c r="I461" s="1233"/>
      <c r="J461" s="1235"/>
      <c r="K461" s="4">
        <v>1</v>
      </c>
      <c r="L461" s="284"/>
    </row>
    <row r="462" spans="1:26" ht="60" customHeight="1">
      <c r="A462" s="8"/>
      <c r="B462" s="1228" t="s">
        <v>661</v>
      </c>
      <c r="C462" s="1229" t="s">
        <v>708</v>
      </c>
      <c r="D462" s="1216" t="s">
        <v>322</v>
      </c>
      <c r="E462" s="1236">
        <f>$C$3</f>
        <v>2026</v>
      </c>
      <c r="F462" s="1237" t="s">
        <v>1205</v>
      </c>
      <c r="G462" s="1217" t="s">
        <v>2177</v>
      </c>
      <c r="H462" s="1218" t="s">
        <v>2178</v>
      </c>
      <c r="I462" s="1219" t="s">
        <v>2179</v>
      </c>
      <c r="J462" s="1220" t="s">
        <v>1195</v>
      </c>
      <c r="K462" s="4">
        <v>1</v>
      </c>
      <c r="L462" s="284"/>
    </row>
    <row r="463" spans="1:26" ht="18.75">
      <c r="A463" s="8">
        <v>1</v>
      </c>
      <c r="B463" s="1221"/>
      <c r="C463" s="1222"/>
      <c r="D463" s="1223" t="s">
        <v>949</v>
      </c>
      <c r="E463" s="1200" t="s">
        <v>334</v>
      </c>
      <c r="F463" s="1200" t="s">
        <v>335</v>
      </c>
      <c r="G463" s="1202" t="s">
        <v>973</v>
      </c>
      <c r="H463" s="285" t="s">
        <v>974</v>
      </c>
      <c r="I463" s="285" t="s">
        <v>950</v>
      </c>
      <c r="J463" s="286" t="s">
        <v>1184</v>
      </c>
      <c r="K463" s="4">
        <v>1</v>
      </c>
      <c r="L463" s="284"/>
    </row>
    <row r="464" spans="1:26" s="105" customFormat="1" ht="18.75" hidden="1" customHeight="1">
      <c r="A464" s="7">
        <v>5</v>
      </c>
      <c r="B464" s="290">
        <v>7000</v>
      </c>
      <c r="C464" s="1962" t="s">
        <v>1145</v>
      </c>
      <c r="D464" s="1963"/>
      <c r="E464" s="1495">
        <f t="shared" ref="E464:J464" si="96">SUM(E465:E467)</f>
        <v>0</v>
      </c>
      <c r="F464" s="411">
        <f t="shared" si="96"/>
        <v>0</v>
      </c>
      <c r="G464" s="476">
        <f t="shared" si="96"/>
        <v>0</v>
      </c>
      <c r="H464" s="477">
        <f t="shared" si="96"/>
        <v>0</v>
      </c>
      <c r="I464" s="478">
        <f t="shared" si="96"/>
        <v>0</v>
      </c>
      <c r="J464" s="445">
        <f t="shared" si="96"/>
        <v>0</v>
      </c>
      <c r="K464" s="1288" t="str">
        <f t="shared" ref="K464:K527" si="97">(IF($E464&lt;&gt;0,$K$2,IF($F464&lt;&gt;0,$K$2,IF($G464&lt;&gt;0,$K$2,IF($H464&lt;&gt;0,$K$2,IF($I464&lt;&gt;0,$K$2,IF($J464&lt;&gt;0,$K$2,"")))))))</f>
        <v/>
      </c>
      <c r="L464" s="434"/>
      <c r="M464" s="1724"/>
      <c r="N464" s="103"/>
      <c r="O464" s="103"/>
      <c r="P464" s="103"/>
      <c r="Q464" s="103"/>
      <c r="R464" s="103"/>
      <c r="S464" s="103"/>
      <c r="T464" s="103"/>
      <c r="U464" s="103"/>
      <c r="V464" s="103"/>
      <c r="W464" s="103"/>
      <c r="X464" s="103"/>
      <c r="Y464" s="103"/>
      <c r="Z464" s="103"/>
    </row>
    <row r="465" spans="1:26" ht="18.75" hidden="1" customHeight="1">
      <c r="A465" s="8">
        <v>10</v>
      </c>
      <c r="B465" s="135"/>
      <c r="C465" s="47">
        <v>7001</v>
      </c>
      <c r="D465" s="220" t="s">
        <v>909</v>
      </c>
      <c r="E465" s="391"/>
      <c r="F465" s="392">
        <f>G465+H465+I465+J465</f>
        <v>0</v>
      </c>
      <c r="G465" s="295"/>
      <c r="H465" s="296"/>
      <c r="I465" s="296"/>
      <c r="J465" s="297"/>
      <c r="K465" s="1288" t="str">
        <f t="shared" si="97"/>
        <v/>
      </c>
      <c r="L465" s="434"/>
    </row>
    <row r="466" spans="1:26" ht="18.75" hidden="1" customHeight="1">
      <c r="A466" s="9">
        <v>20</v>
      </c>
      <c r="B466" s="135"/>
      <c r="C466" s="49">
        <v>7003</v>
      </c>
      <c r="D466" s="84" t="s">
        <v>1146</v>
      </c>
      <c r="E466" s="393"/>
      <c r="F466" s="394">
        <f>G466+H466+I466+J466</f>
        <v>0</v>
      </c>
      <c r="G466" s="298"/>
      <c r="H466" s="299"/>
      <c r="I466" s="299"/>
      <c r="J466" s="300"/>
      <c r="K466" s="1288" t="str">
        <f t="shared" si="97"/>
        <v/>
      </c>
      <c r="L466" s="434"/>
      <c r="N466" s="105"/>
      <c r="O466" s="105"/>
      <c r="P466" s="105"/>
      <c r="Q466" s="105"/>
      <c r="R466" s="105"/>
      <c r="S466" s="105"/>
      <c r="T466" s="105"/>
      <c r="U466" s="105"/>
      <c r="V466" s="105"/>
      <c r="W466" s="105"/>
      <c r="X466" s="105"/>
      <c r="Y466" s="105"/>
      <c r="Z466" s="105"/>
    </row>
    <row r="467" spans="1:26" ht="18.75" hidden="1" customHeight="1">
      <c r="A467" s="9">
        <v>25</v>
      </c>
      <c r="B467" s="135"/>
      <c r="C467" s="52">
        <v>7010</v>
      </c>
      <c r="D467" s="88" t="s">
        <v>1147</v>
      </c>
      <c r="E467" s="399"/>
      <c r="F467" s="400">
        <f>G467+H467+I467+J467</f>
        <v>0</v>
      </c>
      <c r="G467" s="307"/>
      <c r="H467" s="308"/>
      <c r="I467" s="308"/>
      <c r="J467" s="309"/>
      <c r="K467" s="1288" t="str">
        <f t="shared" si="97"/>
        <v/>
      </c>
      <c r="L467" s="434"/>
    </row>
    <row r="468" spans="1:26" s="105" customFormat="1" ht="18.75" customHeight="1">
      <c r="A468" s="7">
        <v>30</v>
      </c>
      <c r="B468" s="290">
        <v>7100</v>
      </c>
      <c r="C468" s="1973" t="s">
        <v>1148</v>
      </c>
      <c r="D468" s="1973"/>
      <c r="E468" s="1495">
        <f t="shared" ref="E468:J468" si="98">+E469+E470</f>
        <v>0</v>
      </c>
      <c r="F468" s="411">
        <f t="shared" si="98"/>
        <v>56764</v>
      </c>
      <c r="G468" s="479">
        <f t="shared" si="98"/>
        <v>22580</v>
      </c>
      <c r="H468" s="477">
        <f t="shared" si="98"/>
        <v>0</v>
      </c>
      <c r="I468" s="477">
        <f t="shared" si="98"/>
        <v>0</v>
      </c>
      <c r="J468" s="445">
        <f t="shared" si="98"/>
        <v>34184</v>
      </c>
      <c r="K468" s="1288">
        <f t="shared" si="97"/>
        <v>1</v>
      </c>
      <c r="L468" s="434"/>
      <c r="M468" s="1724"/>
      <c r="N468" s="103"/>
      <c r="O468" s="103"/>
      <c r="P468" s="103"/>
      <c r="Q468" s="103"/>
      <c r="R468" s="103"/>
      <c r="S468" s="103"/>
      <c r="T468" s="103"/>
      <c r="U468" s="103"/>
      <c r="V468" s="103"/>
      <c r="W468" s="103"/>
      <c r="X468" s="103"/>
      <c r="Y468" s="103"/>
      <c r="Z468" s="103"/>
    </row>
    <row r="469" spans="1:26" ht="18.75" hidden="1" customHeight="1">
      <c r="A469" s="8">
        <v>35</v>
      </c>
      <c r="B469" s="135"/>
      <c r="C469" s="47">
        <v>7101</v>
      </c>
      <c r="D469" s="227" t="s">
        <v>1149</v>
      </c>
      <c r="E469" s="391">
        <v>0</v>
      </c>
      <c r="F469" s="392">
        <f>G469+H469+I469+J469</f>
        <v>0</v>
      </c>
      <c r="G469" s="295">
        <v>0</v>
      </c>
      <c r="H469" s="296">
        <v>0</v>
      </c>
      <c r="I469" s="296">
        <v>0</v>
      </c>
      <c r="J469" s="297">
        <v>0</v>
      </c>
      <c r="K469" s="1288" t="str">
        <f t="shared" si="97"/>
        <v/>
      </c>
      <c r="L469" s="434"/>
    </row>
    <row r="470" spans="1:26" ht="18.75" customHeight="1">
      <c r="A470" s="8">
        <v>40</v>
      </c>
      <c r="B470" s="135"/>
      <c r="C470" s="52">
        <v>7102</v>
      </c>
      <c r="D470" s="88" t="s">
        <v>1150</v>
      </c>
      <c r="E470" s="399">
        <v>0</v>
      </c>
      <c r="F470" s="400">
        <f>G470+H470+I470+J470</f>
        <v>56764</v>
      </c>
      <c r="G470" s="307">
        <v>22580</v>
      </c>
      <c r="H470" s="308">
        <v>0</v>
      </c>
      <c r="I470" s="308">
        <v>0</v>
      </c>
      <c r="J470" s="309">
        <v>34184</v>
      </c>
      <c r="K470" s="1288">
        <f t="shared" si="97"/>
        <v>1</v>
      </c>
      <c r="L470" s="434"/>
      <c r="N470" s="105"/>
      <c r="O470" s="105"/>
      <c r="P470" s="105"/>
      <c r="Q470" s="105"/>
      <c r="R470" s="105"/>
      <c r="S470" s="105"/>
      <c r="T470" s="105"/>
      <c r="U470" s="105"/>
      <c r="V470" s="105"/>
      <c r="W470" s="105"/>
      <c r="X470" s="105"/>
      <c r="Y470" s="105"/>
      <c r="Z470" s="105"/>
    </row>
    <row r="471" spans="1:26" s="105" customFormat="1" ht="18.75" hidden="1" customHeight="1">
      <c r="A471" s="7">
        <v>45</v>
      </c>
      <c r="B471" s="290">
        <v>7200</v>
      </c>
      <c r="C471" s="1973" t="s">
        <v>2009</v>
      </c>
      <c r="D471" s="1973"/>
      <c r="E471" s="1495">
        <f t="shared" ref="E471:J471" si="99">+E472+E473</f>
        <v>0</v>
      </c>
      <c r="F471" s="411">
        <f t="shared" si="99"/>
        <v>0</v>
      </c>
      <c r="G471" s="479">
        <f t="shared" si="99"/>
        <v>0</v>
      </c>
      <c r="H471" s="477">
        <f t="shared" si="99"/>
        <v>0</v>
      </c>
      <c r="I471" s="477">
        <f t="shared" si="99"/>
        <v>0</v>
      </c>
      <c r="J471" s="445">
        <f t="shared" si="99"/>
        <v>0</v>
      </c>
      <c r="K471" s="1288" t="str">
        <f t="shared" si="97"/>
        <v/>
      </c>
      <c r="L471" s="434"/>
      <c r="M471" s="1724"/>
      <c r="N471" s="103"/>
      <c r="O471" s="103"/>
      <c r="P471" s="103"/>
      <c r="Q471" s="103"/>
      <c r="R471" s="103"/>
      <c r="S471" s="103"/>
      <c r="T471" s="103"/>
      <c r="U471" s="103"/>
      <c r="V471" s="103"/>
      <c r="W471" s="103"/>
      <c r="X471" s="103"/>
      <c r="Y471" s="103"/>
      <c r="Z471" s="103"/>
    </row>
    <row r="472" spans="1:26" ht="18.75" hidden="1" customHeight="1">
      <c r="A472" s="8">
        <v>50</v>
      </c>
      <c r="B472" s="135"/>
      <c r="C472" s="421">
        <v>7201</v>
      </c>
      <c r="D472" s="422" t="s">
        <v>2010</v>
      </c>
      <c r="E472" s="423"/>
      <c r="F472" s="424">
        <f>G472+H472+I472+J472</f>
        <v>0</v>
      </c>
      <c r="G472" s="480"/>
      <c r="H472" s="481"/>
      <c r="I472" s="481"/>
      <c r="J472" s="446"/>
      <c r="K472" s="1288" t="str">
        <f t="shared" si="97"/>
        <v/>
      </c>
      <c r="L472" s="434"/>
    </row>
    <row r="473" spans="1:26" ht="18.75" hidden="1" customHeight="1">
      <c r="A473" s="8">
        <v>55</v>
      </c>
      <c r="B473" s="135"/>
      <c r="C473" s="72">
        <v>7202</v>
      </c>
      <c r="D473" s="425" t="s">
        <v>2011</v>
      </c>
      <c r="E473" s="409"/>
      <c r="F473" s="410">
        <f>G473+H473+I473+J473</f>
        <v>0</v>
      </c>
      <c r="G473" s="359"/>
      <c r="H473" s="360"/>
      <c r="I473" s="360"/>
      <c r="J473" s="361"/>
      <c r="K473" s="1288" t="str">
        <f t="shared" si="97"/>
        <v/>
      </c>
      <c r="L473" s="434"/>
      <c r="N473" s="105"/>
      <c r="O473" s="105"/>
      <c r="P473" s="105"/>
      <c r="Q473" s="105"/>
      <c r="R473" s="105"/>
      <c r="S473" s="105"/>
      <c r="T473" s="105"/>
      <c r="U473" s="105"/>
      <c r="V473" s="105"/>
      <c r="W473" s="105"/>
      <c r="X473" s="105"/>
      <c r="Y473" s="105"/>
      <c r="Z473" s="105"/>
    </row>
    <row r="474" spans="1:26" s="105" customFormat="1" ht="18.75" hidden="1" customHeight="1">
      <c r="A474" s="7">
        <v>60</v>
      </c>
      <c r="B474" s="290">
        <v>7300</v>
      </c>
      <c r="C474" s="1962" t="s">
        <v>1151</v>
      </c>
      <c r="D474" s="1963"/>
      <c r="E474" s="1495">
        <f t="shared" ref="E474:J474" si="100">SUM(E475:E480)</f>
        <v>0</v>
      </c>
      <c r="F474" s="411">
        <f t="shared" si="100"/>
        <v>0</v>
      </c>
      <c r="G474" s="479">
        <f t="shared" si="100"/>
        <v>0</v>
      </c>
      <c r="H474" s="1276">
        <f t="shared" si="100"/>
        <v>0</v>
      </c>
      <c r="I474" s="477">
        <f t="shared" si="100"/>
        <v>0</v>
      </c>
      <c r="J474" s="1277">
        <f t="shared" si="100"/>
        <v>0</v>
      </c>
      <c r="K474" s="1288" t="str">
        <f t="shared" si="97"/>
        <v/>
      </c>
      <c r="L474" s="434"/>
      <c r="M474" s="1724"/>
      <c r="N474" s="103"/>
      <c r="O474" s="103"/>
      <c r="P474" s="103"/>
      <c r="Q474" s="103"/>
      <c r="R474" s="103"/>
      <c r="S474" s="103"/>
      <c r="T474" s="103"/>
      <c r="U474" s="103"/>
      <c r="V474" s="103"/>
      <c r="W474" s="103"/>
      <c r="X474" s="103"/>
      <c r="Y474" s="103"/>
      <c r="Z474" s="103"/>
    </row>
    <row r="475" spans="1:26" ht="18.75" hidden="1" customHeight="1">
      <c r="A475" s="8">
        <v>65</v>
      </c>
      <c r="B475" s="46"/>
      <c r="C475" s="421">
        <v>7320</v>
      </c>
      <c r="D475" s="426" t="s">
        <v>1152</v>
      </c>
      <c r="E475" s="427"/>
      <c r="F475" s="424">
        <f t="shared" ref="F475:F480" si="101">G475+H475+I475+J475</f>
        <v>0</v>
      </c>
      <c r="G475" s="480"/>
      <c r="H475" s="296"/>
      <c r="I475" s="296"/>
      <c r="J475" s="297"/>
      <c r="K475" s="1288" t="str">
        <f t="shared" si="97"/>
        <v/>
      </c>
      <c r="L475" s="434"/>
    </row>
    <row r="476" spans="1:26" ht="31.5" hidden="1">
      <c r="A476" s="8">
        <v>85</v>
      </c>
      <c r="B476" s="46"/>
      <c r="C476" s="72">
        <v>7369</v>
      </c>
      <c r="D476" s="440" t="s">
        <v>1153</v>
      </c>
      <c r="E476" s="441"/>
      <c r="F476" s="410">
        <f t="shared" si="101"/>
        <v>0</v>
      </c>
      <c r="G476" s="359"/>
      <c r="H476" s="302"/>
      <c r="I476" s="302"/>
      <c r="J476" s="303"/>
      <c r="K476" s="1288" t="str">
        <f t="shared" si="97"/>
        <v/>
      </c>
      <c r="L476" s="434"/>
      <c r="N476" s="105"/>
      <c r="O476" s="105"/>
      <c r="P476" s="105"/>
      <c r="Q476" s="105"/>
      <c r="R476" s="105"/>
      <c r="S476" s="105"/>
      <c r="T476" s="105"/>
      <c r="U476" s="105"/>
      <c r="V476" s="105"/>
      <c r="W476" s="105"/>
      <c r="X476" s="105"/>
      <c r="Y476" s="105"/>
      <c r="Z476" s="105"/>
    </row>
    <row r="477" spans="1:26" ht="31.5" hidden="1">
      <c r="A477" s="8">
        <v>90</v>
      </c>
      <c r="B477" s="46"/>
      <c r="C477" s="133">
        <v>7370</v>
      </c>
      <c r="D477" s="134" t="s">
        <v>1154</v>
      </c>
      <c r="E477" s="442"/>
      <c r="F477" s="443">
        <f t="shared" si="101"/>
        <v>0</v>
      </c>
      <c r="G477" s="482"/>
      <c r="H477" s="483"/>
      <c r="I477" s="483"/>
      <c r="J477" s="447"/>
      <c r="K477" s="1288" t="str">
        <f t="shared" si="97"/>
        <v/>
      </c>
      <c r="L477" s="434"/>
    </row>
    <row r="478" spans="1:26" ht="18.75" hidden="1" customHeight="1">
      <c r="A478" s="8">
        <v>95</v>
      </c>
      <c r="B478" s="46"/>
      <c r="C478" s="421">
        <v>7391</v>
      </c>
      <c r="D478" s="428" t="s">
        <v>1155</v>
      </c>
      <c r="E478" s="423"/>
      <c r="F478" s="424">
        <f t="shared" si="101"/>
        <v>0</v>
      </c>
      <c r="G478" s="480"/>
      <c r="H478" s="305"/>
      <c r="I478" s="305"/>
      <c r="J478" s="306"/>
      <c r="K478" s="1288" t="str">
        <f t="shared" si="97"/>
        <v/>
      </c>
      <c r="L478" s="434"/>
    </row>
    <row r="479" spans="1:26" ht="18.75" hidden="1" customHeight="1">
      <c r="A479" s="8">
        <v>100</v>
      </c>
      <c r="B479" s="46"/>
      <c r="C479" s="49">
        <v>7392</v>
      </c>
      <c r="D479" s="219" t="s">
        <v>1156</v>
      </c>
      <c r="E479" s="393"/>
      <c r="F479" s="394">
        <f t="shared" si="101"/>
        <v>0</v>
      </c>
      <c r="G479" s="298"/>
      <c r="H479" s="299"/>
      <c r="I479" s="299"/>
      <c r="J479" s="300"/>
      <c r="K479" s="1288" t="str">
        <f t="shared" si="97"/>
        <v/>
      </c>
      <c r="L479" s="434"/>
    </row>
    <row r="480" spans="1:26" ht="18.75" hidden="1" customHeight="1">
      <c r="A480" s="8">
        <v>105</v>
      </c>
      <c r="B480" s="46"/>
      <c r="C480" s="72">
        <v>7393</v>
      </c>
      <c r="D480" s="83" t="s">
        <v>1157</v>
      </c>
      <c r="E480" s="409"/>
      <c r="F480" s="410">
        <f t="shared" si="101"/>
        <v>0</v>
      </c>
      <c r="G480" s="359"/>
      <c r="H480" s="308"/>
      <c r="I480" s="308"/>
      <c r="J480" s="309"/>
      <c r="K480" s="1288" t="str">
        <f t="shared" si="97"/>
        <v/>
      </c>
      <c r="L480" s="434"/>
    </row>
    <row r="481" spans="1:245" s="118" customFormat="1" ht="18.75" hidden="1" customHeight="1">
      <c r="A481" s="11">
        <v>110</v>
      </c>
      <c r="B481" s="290">
        <v>7900</v>
      </c>
      <c r="C481" s="1978" t="s">
        <v>1158</v>
      </c>
      <c r="D481" s="1979"/>
      <c r="E481" s="415">
        <f t="shared" ref="E481:J481" si="102">+E482+E483</f>
        <v>0</v>
      </c>
      <c r="F481" s="414">
        <f t="shared" si="102"/>
        <v>0</v>
      </c>
      <c r="G481" s="484">
        <f t="shared" si="102"/>
        <v>0</v>
      </c>
      <c r="H481" s="485">
        <f t="shared" si="102"/>
        <v>0</v>
      </c>
      <c r="I481" s="485">
        <f t="shared" si="102"/>
        <v>0</v>
      </c>
      <c r="J481" s="448">
        <f t="shared" si="102"/>
        <v>0</v>
      </c>
      <c r="K481" s="1288" t="str">
        <f t="shared" si="97"/>
        <v/>
      </c>
      <c r="L481" s="434"/>
      <c r="M481" s="1724"/>
      <c r="N481" s="103"/>
      <c r="O481" s="103"/>
      <c r="P481" s="103"/>
      <c r="Q481" s="103"/>
      <c r="R481" s="103"/>
      <c r="S481" s="103"/>
      <c r="T481" s="103"/>
      <c r="U481" s="103"/>
      <c r="V481" s="103"/>
      <c r="W481" s="103"/>
      <c r="X481" s="103"/>
      <c r="Y481" s="103"/>
      <c r="Z481" s="103"/>
      <c r="AA481" s="119"/>
      <c r="AB481" s="120"/>
      <c r="AC481" s="120"/>
      <c r="AD481" s="121"/>
      <c r="AE481" s="120"/>
      <c r="AF481" s="120"/>
      <c r="AG481" s="121"/>
      <c r="AH481" s="122"/>
      <c r="AI481" s="122"/>
      <c r="AJ481" s="123"/>
      <c r="AK481" s="122"/>
      <c r="AL481" s="122"/>
      <c r="AM481" s="123"/>
      <c r="AN481" s="122"/>
      <c r="AO481" s="122"/>
      <c r="AP481" s="124"/>
      <c r="AQ481" s="122"/>
      <c r="AR481" s="122"/>
      <c r="AS481" s="123"/>
      <c r="AT481" s="122"/>
      <c r="AU481" s="122"/>
      <c r="AV481" s="123"/>
      <c r="AW481" s="122"/>
      <c r="AX481" s="123"/>
      <c r="AY481" s="124"/>
      <c r="AZ481" s="123"/>
      <c r="BA481" s="123"/>
      <c r="BB481" s="122"/>
      <c r="BC481" s="122"/>
      <c r="BD481" s="123"/>
      <c r="BE481" s="122"/>
      <c r="BG481" s="122"/>
    </row>
    <row r="482" spans="1:245" s="129" customFormat="1" ht="18.75" hidden="1" customHeight="1">
      <c r="A482" s="21">
        <v>115</v>
      </c>
      <c r="B482" s="46"/>
      <c r="C482" s="429">
        <v>7901</v>
      </c>
      <c r="D482" s="430" t="s">
        <v>1159</v>
      </c>
      <c r="E482" s="423"/>
      <c r="F482" s="424">
        <f>G482+H482+I482+J482</f>
        <v>0</v>
      </c>
      <c r="G482" s="480"/>
      <c r="H482" s="296"/>
      <c r="I482" s="296"/>
      <c r="J482" s="297"/>
      <c r="K482" s="1288" t="str">
        <f t="shared" si="97"/>
        <v/>
      </c>
      <c r="L482" s="434"/>
      <c r="M482" s="1724"/>
      <c r="N482" s="103"/>
      <c r="O482" s="103"/>
      <c r="P482" s="103"/>
      <c r="Q482" s="103"/>
      <c r="R482" s="103"/>
      <c r="S482" s="103"/>
      <c r="T482" s="103"/>
      <c r="U482" s="103"/>
      <c r="V482" s="103"/>
      <c r="W482" s="103"/>
      <c r="X482" s="103"/>
      <c r="Y482" s="103"/>
      <c r="Z482" s="103"/>
      <c r="AA482" s="125"/>
      <c r="AB482" s="125"/>
      <c r="AC482" s="126"/>
      <c r="AD482" s="125"/>
      <c r="AE482" s="125"/>
      <c r="AF482" s="126"/>
      <c r="AG482" s="125"/>
      <c r="AH482" s="125"/>
      <c r="AI482" s="126"/>
      <c r="AJ482" s="125"/>
      <c r="AK482" s="125"/>
      <c r="AL482" s="126"/>
      <c r="AM482" s="125"/>
      <c r="AN482" s="125"/>
      <c r="AO482" s="127"/>
      <c r="AP482" s="125"/>
      <c r="AQ482" s="125"/>
      <c r="AR482" s="126"/>
      <c r="AS482" s="125"/>
      <c r="AT482" s="125"/>
      <c r="AU482" s="126"/>
      <c r="AV482" s="125"/>
      <c r="AW482" s="126"/>
      <c r="AX482" s="127"/>
      <c r="AY482" s="126"/>
      <c r="AZ482" s="126"/>
      <c r="BA482" s="125"/>
      <c r="BB482" s="125"/>
      <c r="BC482" s="126"/>
      <c r="BD482" s="125"/>
      <c r="BE482" s="128"/>
      <c r="BF482" s="125"/>
      <c r="BG482" s="128"/>
      <c r="BH482" s="128"/>
      <c r="BI482" s="128"/>
      <c r="BJ482" s="128"/>
      <c r="BK482" s="128"/>
      <c r="BL482" s="128"/>
      <c r="BM482" s="128"/>
      <c r="BN482" s="128"/>
      <c r="BO482" s="128"/>
      <c r="BP482" s="128"/>
      <c r="BQ482" s="128"/>
      <c r="BR482" s="128"/>
      <c r="BS482" s="128"/>
      <c r="BT482" s="128"/>
      <c r="BU482" s="128"/>
      <c r="BV482" s="128"/>
      <c r="BW482" s="128"/>
      <c r="BX482" s="128"/>
      <c r="BY482" s="128"/>
      <c r="BZ482" s="128"/>
      <c r="CA482" s="128"/>
      <c r="CB482" s="128"/>
      <c r="CC482" s="128"/>
      <c r="CD482" s="128"/>
      <c r="CE482" s="128"/>
      <c r="CF482" s="128"/>
      <c r="CG482" s="128"/>
      <c r="CH482" s="128"/>
      <c r="CI482" s="128"/>
      <c r="CJ482" s="128"/>
      <c r="CK482" s="128"/>
      <c r="CL482" s="128"/>
      <c r="CM482" s="128"/>
      <c r="CN482" s="128"/>
      <c r="CO482" s="128"/>
      <c r="CP482" s="128"/>
      <c r="CQ482" s="128"/>
      <c r="CR482" s="128"/>
      <c r="CS482" s="128"/>
      <c r="CT482" s="128"/>
      <c r="CU482" s="128"/>
      <c r="CV482" s="128"/>
      <c r="CW482" s="128"/>
      <c r="CX482" s="128"/>
      <c r="CY482" s="128"/>
      <c r="CZ482" s="128"/>
      <c r="DA482" s="128"/>
      <c r="DB482" s="128"/>
      <c r="DC482" s="128"/>
      <c r="DD482" s="128"/>
      <c r="DE482" s="128"/>
      <c r="DF482" s="128"/>
      <c r="DG482" s="128"/>
      <c r="DH482" s="128"/>
      <c r="DI482" s="128"/>
      <c r="DJ482" s="128"/>
      <c r="DK482" s="128"/>
      <c r="DL482" s="128"/>
      <c r="DM482" s="128"/>
      <c r="DN482" s="128"/>
      <c r="DO482" s="128"/>
      <c r="DP482" s="128"/>
      <c r="DQ482" s="128"/>
      <c r="DR482" s="128"/>
      <c r="DS482" s="128"/>
      <c r="DT482" s="128"/>
      <c r="DU482" s="128"/>
      <c r="DV482" s="128"/>
      <c r="DW482" s="128"/>
      <c r="DX482" s="128"/>
      <c r="DY482" s="128"/>
      <c r="DZ482" s="128"/>
      <c r="EA482" s="128"/>
      <c r="EB482" s="128"/>
      <c r="EC482" s="128"/>
      <c r="ED482" s="128"/>
      <c r="EE482" s="128"/>
      <c r="EF482" s="128"/>
      <c r="EG482" s="128"/>
      <c r="EH482" s="128"/>
      <c r="EI482" s="128"/>
      <c r="EJ482" s="128"/>
      <c r="EK482" s="128"/>
      <c r="EL482" s="128"/>
      <c r="EM482" s="128"/>
      <c r="EN482" s="128"/>
      <c r="EO482" s="128"/>
      <c r="EP482" s="128"/>
      <c r="EQ482" s="128"/>
      <c r="ER482" s="128"/>
      <c r="ES482" s="128"/>
      <c r="ET482" s="128"/>
      <c r="EU482" s="128"/>
      <c r="EV482" s="128"/>
      <c r="EW482" s="128"/>
      <c r="EX482" s="128"/>
      <c r="EY482" s="128"/>
      <c r="EZ482" s="128"/>
      <c r="FA482" s="128"/>
      <c r="FB482" s="128"/>
      <c r="FC482" s="128"/>
      <c r="FD482" s="128"/>
      <c r="FE482" s="128"/>
      <c r="FF482" s="128"/>
      <c r="FG482" s="128"/>
      <c r="FH482" s="128"/>
      <c r="FI482" s="128"/>
      <c r="FJ482" s="128"/>
      <c r="FK482" s="128"/>
      <c r="FL482" s="128"/>
      <c r="FM482" s="128"/>
      <c r="FN482" s="128"/>
      <c r="FO482" s="128"/>
      <c r="FP482" s="128"/>
      <c r="FQ482" s="128"/>
      <c r="FR482" s="128"/>
      <c r="FS482" s="128"/>
      <c r="FT482" s="128"/>
      <c r="FU482" s="128"/>
      <c r="FV482" s="128"/>
      <c r="FW482" s="128"/>
      <c r="FX482" s="128"/>
      <c r="FY482" s="128"/>
      <c r="FZ482" s="128"/>
      <c r="GA482" s="128"/>
      <c r="GB482" s="128"/>
      <c r="GC482" s="128"/>
      <c r="GD482" s="128"/>
      <c r="GE482" s="128"/>
      <c r="GF482" s="128"/>
      <c r="GG482" s="128"/>
      <c r="GH482" s="128"/>
      <c r="GI482" s="128"/>
      <c r="GJ482" s="128"/>
      <c r="GK482" s="128"/>
      <c r="GL482" s="128"/>
      <c r="GM482" s="128"/>
      <c r="GN482" s="128"/>
      <c r="GO482" s="128"/>
      <c r="GP482" s="128"/>
      <c r="GQ482" s="128"/>
      <c r="GR482" s="128"/>
      <c r="GS482" s="128"/>
      <c r="GT482" s="128"/>
      <c r="GU482" s="128"/>
      <c r="GV482" s="128"/>
      <c r="GW482" s="128"/>
      <c r="GX482" s="128"/>
      <c r="GY482" s="128"/>
      <c r="GZ482" s="128"/>
      <c r="HA482" s="128"/>
      <c r="HB482" s="128"/>
      <c r="HC482" s="128"/>
      <c r="HD482" s="128"/>
      <c r="HE482" s="128"/>
      <c r="HF482" s="128"/>
      <c r="HG482" s="128"/>
      <c r="HH482" s="128"/>
      <c r="HI482" s="128"/>
      <c r="HJ482" s="128"/>
      <c r="HK482" s="128"/>
      <c r="HL482" s="128"/>
      <c r="HM482" s="128"/>
      <c r="HN482" s="128"/>
      <c r="HO482" s="128"/>
      <c r="HP482" s="128"/>
      <c r="HQ482" s="128"/>
      <c r="HR482" s="128"/>
      <c r="HS482" s="128"/>
      <c r="HT482" s="128"/>
      <c r="HU482" s="128"/>
      <c r="HV482" s="128"/>
      <c r="HW482" s="128"/>
      <c r="HX482" s="128"/>
      <c r="HY482" s="128"/>
      <c r="HZ482" s="128"/>
      <c r="IA482" s="128"/>
      <c r="IB482" s="128"/>
      <c r="IC482" s="128"/>
      <c r="ID482" s="128"/>
      <c r="IE482" s="128"/>
      <c r="IF482" s="128"/>
      <c r="IG482" s="128"/>
      <c r="IH482" s="128"/>
      <c r="II482" s="128"/>
      <c r="IJ482" s="128"/>
      <c r="IK482" s="128"/>
    </row>
    <row r="483" spans="1:245" s="129" customFormat="1" ht="18.75" hidden="1" customHeight="1">
      <c r="A483" s="21">
        <v>120</v>
      </c>
      <c r="B483" s="46"/>
      <c r="C483" s="431">
        <v>7902</v>
      </c>
      <c r="D483" s="432" t="s">
        <v>1160</v>
      </c>
      <c r="E483" s="409"/>
      <c r="F483" s="410">
        <f>G483+H483+I483+J483</f>
        <v>0</v>
      </c>
      <c r="G483" s="359"/>
      <c r="H483" s="308"/>
      <c r="I483" s="308"/>
      <c r="J483" s="309"/>
      <c r="K483" s="1288" t="str">
        <f t="shared" si="97"/>
        <v/>
      </c>
      <c r="L483" s="434"/>
      <c r="M483" s="1731"/>
      <c r="N483" s="120"/>
      <c r="O483" s="120"/>
      <c r="P483" s="120"/>
      <c r="Q483" s="120"/>
      <c r="R483" s="120"/>
      <c r="S483" s="120"/>
      <c r="T483" s="120"/>
      <c r="U483" s="120"/>
      <c r="V483" s="120"/>
      <c r="W483" s="120"/>
      <c r="X483" s="120"/>
      <c r="Y483" s="120"/>
      <c r="Z483" s="120"/>
      <c r="AA483" s="125"/>
      <c r="AB483" s="125"/>
      <c r="AC483" s="126"/>
      <c r="AD483" s="125"/>
      <c r="AE483" s="125"/>
      <c r="AF483" s="126"/>
      <c r="AG483" s="125"/>
      <c r="AH483" s="125"/>
      <c r="AI483" s="126"/>
      <c r="AJ483" s="125"/>
      <c r="AK483" s="125"/>
      <c r="AL483" s="126"/>
      <c r="AM483" s="125"/>
      <c r="AN483" s="125"/>
      <c r="AO483" s="127"/>
      <c r="AP483" s="125"/>
      <c r="AQ483" s="125"/>
      <c r="AR483" s="126"/>
      <c r="AS483" s="125"/>
      <c r="AT483" s="125"/>
      <c r="AU483" s="126"/>
      <c r="AV483" s="125"/>
      <c r="AW483" s="126"/>
      <c r="AX483" s="127"/>
      <c r="AY483" s="126"/>
      <c r="AZ483" s="126"/>
      <c r="BA483" s="125"/>
      <c r="BB483" s="125"/>
      <c r="BC483" s="126"/>
      <c r="BD483" s="125"/>
      <c r="BE483" s="128"/>
      <c r="BF483" s="125"/>
      <c r="BG483" s="128"/>
      <c r="BH483" s="128"/>
      <c r="BI483" s="128"/>
      <c r="BJ483" s="128"/>
      <c r="BK483" s="128"/>
      <c r="BL483" s="128"/>
      <c r="BM483" s="128"/>
      <c r="BN483" s="128"/>
      <c r="BO483" s="128"/>
      <c r="BP483" s="128"/>
      <c r="BQ483" s="128"/>
      <c r="BR483" s="128"/>
      <c r="BS483" s="128"/>
      <c r="BT483" s="128"/>
      <c r="BU483" s="128"/>
      <c r="BV483" s="128"/>
      <c r="BW483" s="128"/>
      <c r="BX483" s="128"/>
      <c r="BY483" s="128"/>
      <c r="BZ483" s="128"/>
      <c r="CA483" s="128"/>
      <c r="CB483" s="128"/>
      <c r="CC483" s="128"/>
      <c r="CD483" s="128"/>
      <c r="CE483" s="128"/>
      <c r="CF483" s="128"/>
      <c r="CG483" s="128"/>
      <c r="CH483" s="128"/>
      <c r="CI483" s="128"/>
      <c r="CJ483" s="128"/>
      <c r="CK483" s="128"/>
      <c r="CL483" s="128"/>
      <c r="CM483" s="128"/>
      <c r="CN483" s="128"/>
      <c r="CO483" s="128"/>
      <c r="CP483" s="128"/>
      <c r="CQ483" s="128"/>
      <c r="CR483" s="128"/>
      <c r="CS483" s="128"/>
      <c r="CT483" s="128"/>
      <c r="CU483" s="128"/>
      <c r="CV483" s="128"/>
      <c r="CW483" s="128"/>
      <c r="CX483" s="128"/>
      <c r="CY483" s="128"/>
      <c r="CZ483" s="128"/>
      <c r="DA483" s="128"/>
      <c r="DB483" s="128"/>
      <c r="DC483" s="128"/>
      <c r="DD483" s="128"/>
      <c r="DE483" s="128"/>
      <c r="DF483" s="128"/>
      <c r="DG483" s="128"/>
      <c r="DH483" s="128"/>
      <c r="DI483" s="128"/>
      <c r="DJ483" s="128"/>
      <c r="DK483" s="128"/>
      <c r="DL483" s="128"/>
      <c r="DM483" s="128"/>
      <c r="DN483" s="128"/>
      <c r="DO483" s="128"/>
      <c r="DP483" s="128"/>
      <c r="DQ483" s="128"/>
      <c r="DR483" s="128"/>
      <c r="DS483" s="128"/>
      <c r="DT483" s="128"/>
      <c r="DU483" s="128"/>
      <c r="DV483" s="128"/>
      <c r="DW483" s="128"/>
      <c r="DX483" s="128"/>
      <c r="DY483" s="128"/>
      <c r="DZ483" s="128"/>
      <c r="EA483" s="128"/>
      <c r="EB483" s="128"/>
      <c r="EC483" s="128"/>
      <c r="ED483" s="128"/>
      <c r="EE483" s="128"/>
      <c r="EF483" s="128"/>
      <c r="EG483" s="128"/>
      <c r="EH483" s="128"/>
      <c r="EI483" s="128"/>
      <c r="EJ483" s="128"/>
      <c r="EK483" s="128"/>
      <c r="EL483" s="128"/>
      <c r="EM483" s="128"/>
      <c r="EN483" s="128"/>
      <c r="EO483" s="128"/>
      <c r="EP483" s="128"/>
      <c r="EQ483" s="128"/>
      <c r="ER483" s="128"/>
      <c r="ES483" s="128"/>
      <c r="ET483" s="128"/>
      <c r="EU483" s="128"/>
      <c r="EV483" s="128"/>
      <c r="EW483" s="128"/>
      <c r="EX483" s="128"/>
      <c r="EY483" s="128"/>
      <c r="EZ483" s="128"/>
      <c r="FA483" s="128"/>
      <c r="FB483" s="128"/>
      <c r="FC483" s="128"/>
      <c r="FD483" s="128"/>
      <c r="FE483" s="128"/>
      <c r="FF483" s="128"/>
      <c r="FG483" s="128"/>
      <c r="FH483" s="128"/>
      <c r="FI483" s="128"/>
      <c r="FJ483" s="128"/>
      <c r="FK483" s="128"/>
      <c r="FL483" s="128"/>
      <c r="FM483" s="128"/>
      <c r="FN483" s="128"/>
      <c r="FO483" s="128"/>
      <c r="FP483" s="128"/>
      <c r="FQ483" s="128"/>
      <c r="FR483" s="128"/>
      <c r="FS483" s="128"/>
      <c r="FT483" s="128"/>
      <c r="FU483" s="128"/>
      <c r="FV483" s="128"/>
      <c r="FW483" s="128"/>
      <c r="FX483" s="128"/>
      <c r="FY483" s="128"/>
      <c r="FZ483" s="128"/>
      <c r="GA483" s="128"/>
      <c r="GB483" s="128"/>
      <c r="GC483" s="128"/>
      <c r="GD483" s="128"/>
      <c r="GE483" s="128"/>
      <c r="GF483" s="128"/>
      <c r="GG483" s="128"/>
      <c r="GH483" s="128"/>
      <c r="GI483" s="128"/>
      <c r="GJ483" s="128"/>
      <c r="GK483" s="128"/>
      <c r="GL483" s="128"/>
      <c r="GM483" s="128"/>
      <c r="GN483" s="128"/>
      <c r="GO483" s="128"/>
      <c r="GP483" s="128"/>
      <c r="GQ483" s="128"/>
      <c r="GR483" s="128"/>
      <c r="GS483" s="128"/>
      <c r="GT483" s="128"/>
      <c r="GU483" s="128"/>
      <c r="GV483" s="128"/>
      <c r="GW483" s="128"/>
      <c r="GX483" s="128"/>
      <c r="GY483" s="128"/>
      <c r="GZ483" s="128"/>
      <c r="HA483" s="128"/>
      <c r="HB483" s="128"/>
      <c r="HC483" s="128"/>
      <c r="HD483" s="128"/>
      <c r="HE483" s="128"/>
      <c r="HF483" s="128"/>
      <c r="HG483" s="128"/>
      <c r="HH483" s="128"/>
      <c r="HI483" s="128"/>
      <c r="HJ483" s="128"/>
      <c r="HK483" s="128"/>
      <c r="HL483" s="128"/>
      <c r="HM483" s="128"/>
      <c r="HN483" s="128"/>
      <c r="HO483" s="128"/>
      <c r="HP483" s="128"/>
      <c r="HQ483" s="128"/>
      <c r="HR483" s="128"/>
      <c r="HS483" s="128"/>
      <c r="HT483" s="128"/>
      <c r="HU483" s="128"/>
      <c r="HV483" s="128"/>
      <c r="HW483" s="128"/>
      <c r="HX483" s="128"/>
      <c r="HY483" s="128"/>
      <c r="HZ483" s="128"/>
      <c r="IA483" s="128"/>
      <c r="IB483" s="128"/>
      <c r="IC483" s="128"/>
      <c r="ID483" s="128"/>
      <c r="IE483" s="128"/>
      <c r="IF483" s="128"/>
      <c r="IG483" s="128"/>
      <c r="IH483" s="128"/>
      <c r="II483" s="128"/>
      <c r="IJ483" s="128"/>
      <c r="IK483" s="128"/>
    </row>
    <row r="484" spans="1:245" s="105" customFormat="1" ht="18.75" hidden="1" customHeight="1">
      <c r="A484" s="7">
        <v>125</v>
      </c>
      <c r="B484" s="290">
        <v>8000</v>
      </c>
      <c r="C484" s="1961" t="s">
        <v>1238</v>
      </c>
      <c r="D484" s="1961"/>
      <c r="E484" s="1495">
        <f t="shared" ref="E484:J484" si="103">SUM(E485:E499)</f>
        <v>0</v>
      </c>
      <c r="F484" s="411">
        <f t="shared" si="103"/>
        <v>0</v>
      </c>
      <c r="G484" s="479">
        <f t="shared" si="103"/>
        <v>0</v>
      </c>
      <c r="H484" s="477">
        <f t="shared" si="103"/>
        <v>0</v>
      </c>
      <c r="I484" s="477">
        <f t="shared" si="103"/>
        <v>0</v>
      </c>
      <c r="J484" s="445">
        <f t="shared" si="103"/>
        <v>0</v>
      </c>
      <c r="K484" s="1288" t="str">
        <f t="shared" si="97"/>
        <v/>
      </c>
      <c r="L484" s="434"/>
      <c r="M484" s="1732"/>
      <c r="N484" s="127"/>
      <c r="O484" s="127"/>
      <c r="P484" s="127"/>
      <c r="Q484" s="127"/>
      <c r="R484" s="127"/>
      <c r="S484" s="127"/>
      <c r="T484" s="127"/>
      <c r="U484" s="127"/>
      <c r="V484" s="127"/>
      <c r="W484" s="127"/>
      <c r="X484" s="127"/>
      <c r="Y484" s="127"/>
      <c r="Z484" s="127"/>
    </row>
    <row r="485" spans="1:245" ht="18.75" hidden="1" customHeight="1">
      <c r="A485" s="8">
        <v>130</v>
      </c>
      <c r="B485" s="53"/>
      <c r="C485" s="421">
        <v>8011</v>
      </c>
      <c r="D485" s="433" t="s">
        <v>1161</v>
      </c>
      <c r="E485" s="423"/>
      <c r="F485" s="424">
        <f t="shared" ref="F485:F499" si="104">G485+H485+I485+J485</f>
        <v>0</v>
      </c>
      <c r="G485" s="480"/>
      <c r="H485" s="481"/>
      <c r="I485" s="481"/>
      <c r="J485" s="446"/>
      <c r="K485" s="1288" t="str">
        <f t="shared" si="97"/>
        <v/>
      </c>
      <c r="L485" s="434"/>
      <c r="M485" s="1732"/>
      <c r="N485" s="127"/>
      <c r="O485" s="127"/>
      <c r="P485" s="127"/>
      <c r="Q485" s="127"/>
      <c r="R485" s="127"/>
      <c r="S485" s="127"/>
      <c r="T485" s="127"/>
      <c r="U485" s="127"/>
      <c r="V485" s="127"/>
      <c r="W485" s="127"/>
      <c r="X485" s="127"/>
      <c r="Y485" s="127"/>
      <c r="Z485" s="127"/>
    </row>
    <row r="486" spans="1:245" ht="18.75" hidden="1" customHeight="1">
      <c r="A486" s="8">
        <v>135</v>
      </c>
      <c r="B486" s="53"/>
      <c r="C486" s="49">
        <v>8012</v>
      </c>
      <c r="D486" s="50" t="s">
        <v>1162</v>
      </c>
      <c r="E486" s="393"/>
      <c r="F486" s="394">
        <f t="shared" si="104"/>
        <v>0</v>
      </c>
      <c r="G486" s="298"/>
      <c r="H486" s="299"/>
      <c r="I486" s="299"/>
      <c r="J486" s="300"/>
      <c r="K486" s="1288" t="str">
        <f t="shared" si="97"/>
        <v/>
      </c>
      <c r="L486" s="434"/>
      <c r="N486" s="105"/>
      <c r="O486" s="105"/>
      <c r="P486" s="105"/>
      <c r="Q486" s="105"/>
      <c r="R486" s="105"/>
      <c r="S486" s="105"/>
      <c r="T486" s="105"/>
      <c r="U486" s="105"/>
      <c r="V486" s="105"/>
      <c r="W486" s="105"/>
      <c r="X486" s="105"/>
      <c r="Y486" s="105"/>
      <c r="Z486" s="105"/>
    </row>
    <row r="487" spans="1:245" ht="18.75" hidden="1" customHeight="1">
      <c r="A487" s="8">
        <v>140</v>
      </c>
      <c r="B487" s="53"/>
      <c r="C487" s="49">
        <v>8017</v>
      </c>
      <c r="D487" s="50" t="s">
        <v>1163</v>
      </c>
      <c r="E487" s="393"/>
      <c r="F487" s="394">
        <f t="shared" si="104"/>
        <v>0</v>
      </c>
      <c r="G487" s="298"/>
      <c r="H487" s="299"/>
      <c r="I487" s="299"/>
      <c r="J487" s="300"/>
      <c r="K487" s="1288" t="str">
        <f t="shared" si="97"/>
        <v/>
      </c>
      <c r="L487" s="434"/>
    </row>
    <row r="488" spans="1:245" ht="18.75" hidden="1" customHeight="1">
      <c r="A488" s="8">
        <v>145</v>
      </c>
      <c r="B488" s="53"/>
      <c r="C488" s="72">
        <v>8018</v>
      </c>
      <c r="D488" s="83" t="s">
        <v>1164</v>
      </c>
      <c r="E488" s="409"/>
      <c r="F488" s="410">
        <f t="shared" si="104"/>
        <v>0</v>
      </c>
      <c r="G488" s="359"/>
      <c r="H488" s="302"/>
      <c r="I488" s="302"/>
      <c r="J488" s="303"/>
      <c r="K488" s="1288" t="str">
        <f t="shared" si="97"/>
        <v/>
      </c>
      <c r="L488" s="434"/>
    </row>
    <row r="489" spans="1:245" ht="18.75" hidden="1" customHeight="1">
      <c r="A489" s="8">
        <v>150</v>
      </c>
      <c r="B489" s="53"/>
      <c r="C489" s="221">
        <v>8031</v>
      </c>
      <c r="D489" s="222" t="s">
        <v>1165</v>
      </c>
      <c r="E489" s="397"/>
      <c r="F489" s="398">
        <f t="shared" si="104"/>
        <v>0</v>
      </c>
      <c r="G489" s="304"/>
      <c r="H489" s="305"/>
      <c r="I489" s="305"/>
      <c r="J489" s="306"/>
      <c r="K489" s="1288" t="str">
        <f t="shared" si="97"/>
        <v/>
      </c>
      <c r="L489" s="434"/>
    </row>
    <row r="490" spans="1:245" ht="18.75" hidden="1" customHeight="1">
      <c r="A490" s="8">
        <v>155</v>
      </c>
      <c r="B490" s="53"/>
      <c r="C490" s="49">
        <v>8032</v>
      </c>
      <c r="D490" s="50" t="s">
        <v>1166</v>
      </c>
      <c r="E490" s="393"/>
      <c r="F490" s="394">
        <f t="shared" si="104"/>
        <v>0</v>
      </c>
      <c r="G490" s="298"/>
      <c r="H490" s="299"/>
      <c r="I490" s="299"/>
      <c r="J490" s="300"/>
      <c r="K490" s="1288" t="str">
        <f t="shared" si="97"/>
        <v/>
      </c>
      <c r="L490" s="434"/>
    </row>
    <row r="491" spans="1:245" ht="18.75" hidden="1" customHeight="1">
      <c r="A491" s="8">
        <v>175</v>
      </c>
      <c r="B491" s="53"/>
      <c r="C491" s="49">
        <v>8037</v>
      </c>
      <c r="D491" s="50" t="s">
        <v>1167</v>
      </c>
      <c r="E491" s="393"/>
      <c r="F491" s="394">
        <f t="shared" si="104"/>
        <v>0</v>
      </c>
      <c r="G491" s="298"/>
      <c r="H491" s="299"/>
      <c r="I491" s="299"/>
      <c r="J491" s="300"/>
      <c r="K491" s="1288" t="str">
        <f t="shared" si="97"/>
        <v/>
      </c>
      <c r="L491" s="434"/>
    </row>
    <row r="492" spans="1:245" ht="18.75" hidden="1" customHeight="1">
      <c r="A492" s="8">
        <v>180</v>
      </c>
      <c r="B492" s="53"/>
      <c r="C492" s="223">
        <v>8038</v>
      </c>
      <c r="D492" s="268" t="s">
        <v>579</v>
      </c>
      <c r="E492" s="395"/>
      <c r="F492" s="396">
        <f t="shared" si="104"/>
        <v>0</v>
      </c>
      <c r="G492" s="301"/>
      <c r="H492" s="302"/>
      <c r="I492" s="302"/>
      <c r="J492" s="303"/>
      <c r="K492" s="1288" t="str">
        <f t="shared" si="97"/>
        <v/>
      </c>
      <c r="L492" s="434"/>
    </row>
    <row r="493" spans="1:245" ht="18.75" hidden="1" customHeight="1">
      <c r="A493" s="8">
        <v>185</v>
      </c>
      <c r="B493" s="53"/>
      <c r="C493" s="221">
        <v>8051</v>
      </c>
      <c r="D493" s="282" t="s">
        <v>1246</v>
      </c>
      <c r="E493" s="397"/>
      <c r="F493" s="398">
        <f t="shared" si="104"/>
        <v>0</v>
      </c>
      <c r="G493" s="304"/>
      <c r="H493" s="305"/>
      <c r="I493" s="305"/>
      <c r="J493" s="306"/>
      <c r="K493" s="1288" t="str">
        <f t="shared" si="97"/>
        <v/>
      </c>
      <c r="L493" s="434"/>
    </row>
    <row r="494" spans="1:245" ht="18.75" hidden="1" customHeight="1">
      <c r="A494" s="8">
        <v>190</v>
      </c>
      <c r="B494" s="53"/>
      <c r="C494" s="49">
        <v>8052</v>
      </c>
      <c r="D494" s="92" t="s">
        <v>1247</v>
      </c>
      <c r="E494" s="393"/>
      <c r="F494" s="394">
        <f t="shared" si="104"/>
        <v>0</v>
      </c>
      <c r="G494" s="298"/>
      <c r="H494" s="299"/>
      <c r="I494" s="299"/>
      <c r="J494" s="300"/>
      <c r="K494" s="1288" t="str">
        <f t="shared" si="97"/>
        <v/>
      </c>
      <c r="L494" s="434"/>
    </row>
    <row r="495" spans="1:245" ht="18.75" hidden="1" customHeight="1">
      <c r="A495" s="8">
        <v>195</v>
      </c>
      <c r="B495" s="53"/>
      <c r="C495" s="49">
        <v>8057</v>
      </c>
      <c r="D495" s="92" t="s">
        <v>1248</v>
      </c>
      <c r="E495" s="393"/>
      <c r="F495" s="394">
        <f t="shared" si="104"/>
        <v>0</v>
      </c>
      <c r="G495" s="298"/>
      <c r="H495" s="299"/>
      <c r="I495" s="299"/>
      <c r="J495" s="300"/>
      <c r="K495" s="1288" t="str">
        <f t="shared" si="97"/>
        <v/>
      </c>
      <c r="L495" s="434"/>
    </row>
    <row r="496" spans="1:245" ht="18.75" hidden="1" customHeight="1">
      <c r="A496" s="8">
        <v>200</v>
      </c>
      <c r="B496" s="53"/>
      <c r="C496" s="223">
        <v>8058</v>
      </c>
      <c r="D496" s="279" t="s">
        <v>1249</v>
      </c>
      <c r="E496" s="395"/>
      <c r="F496" s="396">
        <f t="shared" si="104"/>
        <v>0</v>
      </c>
      <c r="G496" s="301"/>
      <c r="H496" s="302"/>
      <c r="I496" s="302"/>
      <c r="J496" s="303"/>
      <c r="K496" s="1288" t="str">
        <f t="shared" si="97"/>
        <v/>
      </c>
      <c r="L496" s="434"/>
    </row>
    <row r="497" spans="1:26" ht="18.75" hidden="1" customHeight="1">
      <c r="A497" s="8">
        <v>205</v>
      </c>
      <c r="B497" s="53"/>
      <c r="C497" s="133">
        <v>8080</v>
      </c>
      <c r="D497" s="267" t="s">
        <v>1183</v>
      </c>
      <c r="E497" s="493"/>
      <c r="F497" s="443">
        <f t="shared" si="104"/>
        <v>0</v>
      </c>
      <c r="G497" s="482"/>
      <c r="H497" s="483"/>
      <c r="I497" s="483"/>
      <c r="J497" s="447"/>
      <c r="K497" s="1288" t="str">
        <f t="shared" si="97"/>
        <v/>
      </c>
      <c r="L497" s="434"/>
    </row>
    <row r="498" spans="1:26" ht="18.75" hidden="1" customHeight="1">
      <c r="A498" s="8">
        <v>210</v>
      </c>
      <c r="B498" s="53"/>
      <c r="C498" s="421">
        <v>8097</v>
      </c>
      <c r="D498" s="428" t="s">
        <v>580</v>
      </c>
      <c r="E498" s="423"/>
      <c r="F498" s="424">
        <f t="shared" si="104"/>
        <v>0</v>
      </c>
      <c r="G498" s="480"/>
      <c r="H498" s="481"/>
      <c r="I498" s="481"/>
      <c r="J498" s="446"/>
      <c r="K498" s="1288" t="str">
        <f t="shared" si="97"/>
        <v/>
      </c>
      <c r="L498" s="434"/>
    </row>
    <row r="499" spans="1:26" ht="18.75" hidden="1" customHeight="1">
      <c r="A499" s="8">
        <v>215</v>
      </c>
      <c r="B499" s="53"/>
      <c r="C499" s="52">
        <v>8098</v>
      </c>
      <c r="D499" s="93" t="s">
        <v>581</v>
      </c>
      <c r="E499" s="399"/>
      <c r="F499" s="400">
        <f t="shared" si="104"/>
        <v>0</v>
      </c>
      <c r="G499" s="307"/>
      <c r="H499" s="308"/>
      <c r="I499" s="308"/>
      <c r="J499" s="309"/>
      <c r="K499" s="1288" t="str">
        <f t="shared" si="97"/>
        <v/>
      </c>
      <c r="L499" s="434"/>
    </row>
    <row r="500" spans="1:26" s="105" customFormat="1" ht="18.75" hidden="1" customHeight="1">
      <c r="A500" s="7">
        <v>220</v>
      </c>
      <c r="B500" s="290">
        <v>8100</v>
      </c>
      <c r="C500" s="1955" t="s">
        <v>1245</v>
      </c>
      <c r="D500" s="1964"/>
      <c r="E500" s="1495">
        <f t="shared" ref="E500:J500" si="105">SUM(E501:E504)</f>
        <v>0</v>
      </c>
      <c r="F500" s="411">
        <f t="shared" si="105"/>
        <v>0</v>
      </c>
      <c r="G500" s="479">
        <f t="shared" si="105"/>
        <v>0</v>
      </c>
      <c r="H500" s="477">
        <f t="shared" si="105"/>
        <v>0</v>
      </c>
      <c r="I500" s="477">
        <f t="shared" si="105"/>
        <v>0</v>
      </c>
      <c r="J500" s="445">
        <f t="shared" si="105"/>
        <v>0</v>
      </c>
      <c r="K500" s="1288" t="str">
        <f t="shared" si="97"/>
        <v/>
      </c>
      <c r="L500" s="434"/>
      <c r="M500" s="1724"/>
      <c r="N500" s="103"/>
      <c r="O500" s="103"/>
      <c r="P500" s="103"/>
      <c r="Q500" s="103"/>
      <c r="R500" s="103"/>
      <c r="S500" s="103"/>
      <c r="T500" s="103"/>
      <c r="U500" s="103"/>
      <c r="V500" s="103"/>
      <c r="W500" s="103"/>
      <c r="X500" s="103"/>
      <c r="Y500" s="103"/>
      <c r="Z500" s="103"/>
    </row>
    <row r="501" spans="1:26" ht="18.75" hidden="1" customHeight="1">
      <c r="A501" s="8">
        <v>225</v>
      </c>
      <c r="B501" s="46"/>
      <c r="C501" s="47">
        <v>8111</v>
      </c>
      <c r="D501" s="87" t="s">
        <v>582</v>
      </c>
      <c r="E501" s="391"/>
      <c r="F501" s="392">
        <f>G501+H501+I501+J501</f>
        <v>0</v>
      </c>
      <c r="G501" s="295"/>
      <c r="H501" s="296"/>
      <c r="I501" s="296"/>
      <c r="J501" s="297"/>
      <c r="K501" s="1288" t="str">
        <f t="shared" si="97"/>
        <v/>
      </c>
      <c r="L501" s="434"/>
    </row>
    <row r="502" spans="1:26" ht="18.75" hidden="1" customHeight="1">
      <c r="A502" s="8">
        <v>230</v>
      </c>
      <c r="B502" s="46"/>
      <c r="C502" s="223">
        <v>8112</v>
      </c>
      <c r="D502" s="224" t="s">
        <v>583</v>
      </c>
      <c r="E502" s="395"/>
      <c r="F502" s="396">
        <f>G502+H502+I502+J502</f>
        <v>0</v>
      </c>
      <c r="G502" s="301"/>
      <c r="H502" s="302"/>
      <c r="I502" s="302"/>
      <c r="J502" s="303"/>
      <c r="K502" s="1288" t="str">
        <f t="shared" si="97"/>
        <v/>
      </c>
      <c r="L502" s="434"/>
      <c r="N502" s="105"/>
      <c r="O502" s="105"/>
      <c r="P502" s="105"/>
      <c r="Q502" s="105"/>
      <c r="R502" s="105"/>
      <c r="S502" s="105"/>
      <c r="T502" s="105"/>
      <c r="U502" s="105"/>
      <c r="V502" s="105"/>
      <c r="W502" s="105"/>
      <c r="X502" s="105"/>
      <c r="Y502" s="105"/>
      <c r="Z502" s="105"/>
    </row>
    <row r="503" spans="1:26" ht="31.5" hidden="1">
      <c r="A503" s="8">
        <v>235</v>
      </c>
      <c r="B503" s="55"/>
      <c r="C503" s="221">
        <v>8121</v>
      </c>
      <c r="D503" s="454" t="s">
        <v>584</v>
      </c>
      <c r="E503" s="397"/>
      <c r="F503" s="398">
        <f>G503+H503+I503+J503</f>
        <v>0</v>
      </c>
      <c r="G503" s="304"/>
      <c r="H503" s="305"/>
      <c r="I503" s="305"/>
      <c r="J503" s="306"/>
      <c r="K503" s="1288" t="str">
        <f t="shared" si="97"/>
        <v/>
      </c>
      <c r="L503" s="434"/>
    </row>
    <row r="504" spans="1:26" ht="31.5" hidden="1">
      <c r="A504" s="8">
        <v>240</v>
      </c>
      <c r="B504" s="46"/>
      <c r="C504" s="52">
        <v>8122</v>
      </c>
      <c r="D504" s="93" t="s">
        <v>148</v>
      </c>
      <c r="E504" s="399"/>
      <c r="F504" s="400">
        <f>G504+H504+I504+J504</f>
        <v>0</v>
      </c>
      <c r="G504" s="307"/>
      <c r="H504" s="308"/>
      <c r="I504" s="308"/>
      <c r="J504" s="309"/>
      <c r="K504" s="1288" t="str">
        <f t="shared" si="97"/>
        <v/>
      </c>
      <c r="L504" s="434"/>
    </row>
    <row r="505" spans="1:26" s="105" customFormat="1" ht="18.75" hidden="1" customHeight="1">
      <c r="A505" s="7">
        <v>245</v>
      </c>
      <c r="B505" s="290">
        <v>8200</v>
      </c>
      <c r="C505" s="1955" t="s">
        <v>149</v>
      </c>
      <c r="D505" s="1964"/>
      <c r="E505" s="413"/>
      <c r="F505" s="415">
        <f>G505+H505+I505+J505</f>
        <v>0</v>
      </c>
      <c r="G505" s="486"/>
      <c r="H505" s="487"/>
      <c r="I505" s="487"/>
      <c r="J505" s="449"/>
      <c r="K505" s="1288" t="str">
        <f t="shared" si="97"/>
        <v/>
      </c>
      <c r="L505" s="434"/>
      <c r="M505" s="1724"/>
      <c r="N505" s="103"/>
      <c r="O505" s="103"/>
      <c r="P505" s="103"/>
      <c r="Q505" s="103"/>
      <c r="R505" s="103"/>
      <c r="S505" s="103"/>
      <c r="T505" s="103"/>
      <c r="U505" s="103"/>
      <c r="V505" s="103"/>
      <c r="W505" s="103"/>
      <c r="X505" s="103"/>
      <c r="Y505" s="103"/>
      <c r="Z505" s="103"/>
    </row>
    <row r="506" spans="1:26" s="105" customFormat="1" ht="18.75" hidden="1" customHeight="1">
      <c r="A506" s="7">
        <v>255</v>
      </c>
      <c r="B506" s="290">
        <v>8300</v>
      </c>
      <c r="C506" s="1954" t="s">
        <v>1252</v>
      </c>
      <c r="D506" s="1954"/>
      <c r="E506" s="1495">
        <f t="shared" ref="E506:J506" si="106">SUM(E507:E514)</f>
        <v>0</v>
      </c>
      <c r="F506" s="411">
        <f t="shared" si="106"/>
        <v>0</v>
      </c>
      <c r="G506" s="479">
        <f t="shared" si="106"/>
        <v>0</v>
      </c>
      <c r="H506" s="477">
        <f t="shared" si="106"/>
        <v>0</v>
      </c>
      <c r="I506" s="477">
        <f t="shared" si="106"/>
        <v>0</v>
      </c>
      <c r="J506" s="445">
        <f t="shared" si="106"/>
        <v>0</v>
      </c>
      <c r="K506" s="1288" t="str">
        <f t="shared" si="97"/>
        <v/>
      </c>
      <c r="L506" s="434"/>
      <c r="M506" s="1724"/>
      <c r="N506" s="103"/>
      <c r="O506" s="103"/>
      <c r="P506" s="103"/>
      <c r="Q506" s="103"/>
      <c r="R506" s="103"/>
      <c r="S506" s="103"/>
      <c r="T506" s="103"/>
      <c r="U506" s="103"/>
      <c r="V506" s="103"/>
      <c r="W506" s="103"/>
      <c r="X506" s="103"/>
      <c r="Y506" s="103"/>
      <c r="Z506" s="103"/>
    </row>
    <row r="507" spans="1:26" ht="18.75" hidden="1" customHeight="1">
      <c r="A507" s="9">
        <v>260</v>
      </c>
      <c r="B507" s="55"/>
      <c r="C507" s="47">
        <v>8311</v>
      </c>
      <c r="D507" s="87" t="s">
        <v>150</v>
      </c>
      <c r="E507" s="391"/>
      <c r="F507" s="392">
        <f t="shared" ref="F507:F514" si="107">G507+H507+I507+J507</f>
        <v>0</v>
      </c>
      <c r="G507" s="295"/>
      <c r="H507" s="296"/>
      <c r="I507" s="296"/>
      <c r="J507" s="297"/>
      <c r="K507" s="1288" t="str">
        <f t="shared" si="97"/>
        <v/>
      </c>
      <c r="L507" s="434"/>
      <c r="N507" s="105"/>
      <c r="O507" s="105"/>
      <c r="P507" s="105"/>
      <c r="Q507" s="105"/>
      <c r="R507" s="105"/>
      <c r="S507" s="105"/>
      <c r="T507" s="105"/>
      <c r="U507" s="105"/>
      <c r="V507" s="105"/>
      <c r="W507" s="105"/>
      <c r="X507" s="105"/>
      <c r="Y507" s="105"/>
      <c r="Z507" s="105"/>
    </row>
    <row r="508" spans="1:26" ht="18.75" hidden="1" customHeight="1">
      <c r="A508" s="9">
        <v>261</v>
      </c>
      <c r="B508" s="46"/>
      <c r="C508" s="72">
        <v>8312</v>
      </c>
      <c r="D508" s="453" t="s">
        <v>151</v>
      </c>
      <c r="E508" s="409"/>
      <c r="F508" s="410">
        <f t="shared" si="107"/>
        <v>0</v>
      </c>
      <c r="G508" s="359"/>
      <c r="H508" s="360"/>
      <c r="I508" s="360"/>
      <c r="J508" s="361"/>
      <c r="K508" s="1288" t="str">
        <f t="shared" si="97"/>
        <v/>
      </c>
      <c r="L508" s="434"/>
      <c r="N508" s="105"/>
      <c r="O508" s="105"/>
      <c r="P508" s="105"/>
      <c r="Q508" s="105"/>
      <c r="R508" s="105"/>
      <c r="S508" s="105"/>
      <c r="T508" s="105"/>
      <c r="U508" s="105"/>
      <c r="V508" s="105"/>
      <c r="W508" s="105"/>
      <c r="X508" s="105"/>
      <c r="Y508" s="105"/>
      <c r="Z508" s="105"/>
    </row>
    <row r="509" spans="1:26" ht="18.75" hidden="1" customHeight="1">
      <c r="A509" s="9">
        <v>262</v>
      </c>
      <c r="B509" s="46"/>
      <c r="C509" s="221">
        <v>8321</v>
      </c>
      <c r="D509" s="454" t="s">
        <v>152</v>
      </c>
      <c r="E509" s="397"/>
      <c r="F509" s="398">
        <f t="shared" si="107"/>
        <v>0</v>
      </c>
      <c r="G509" s="304"/>
      <c r="H509" s="305"/>
      <c r="I509" s="305"/>
      <c r="J509" s="306"/>
      <c r="K509" s="1288" t="str">
        <f t="shared" si="97"/>
        <v/>
      </c>
      <c r="L509" s="434"/>
    </row>
    <row r="510" spans="1:26" ht="18.75" hidden="1" customHeight="1">
      <c r="A510" s="9">
        <v>263</v>
      </c>
      <c r="B510" s="46"/>
      <c r="C510" s="223">
        <v>8322</v>
      </c>
      <c r="D510" s="224" t="s">
        <v>153</v>
      </c>
      <c r="E510" s="395"/>
      <c r="F510" s="396">
        <f t="shared" si="107"/>
        <v>0</v>
      </c>
      <c r="G510" s="301"/>
      <c r="H510" s="302"/>
      <c r="I510" s="302"/>
      <c r="J510" s="303"/>
      <c r="K510" s="1288" t="str">
        <f t="shared" si="97"/>
        <v/>
      </c>
      <c r="L510" s="434"/>
    </row>
    <row r="511" spans="1:26" ht="18.75" hidden="1" customHeight="1">
      <c r="A511" s="9">
        <v>264</v>
      </c>
      <c r="B511" s="55"/>
      <c r="C511" s="221">
        <v>8371</v>
      </c>
      <c r="D511" s="454" t="s">
        <v>154</v>
      </c>
      <c r="E511" s="397"/>
      <c r="F511" s="398">
        <f t="shared" si="107"/>
        <v>0</v>
      </c>
      <c r="G511" s="304"/>
      <c r="H511" s="305"/>
      <c r="I511" s="305"/>
      <c r="J511" s="306"/>
      <c r="K511" s="1288" t="str">
        <f t="shared" si="97"/>
        <v/>
      </c>
      <c r="L511" s="434"/>
    </row>
    <row r="512" spans="1:26" ht="18.75" hidden="1" customHeight="1">
      <c r="A512" s="9">
        <v>265</v>
      </c>
      <c r="B512" s="46"/>
      <c r="C512" s="223">
        <v>8372</v>
      </c>
      <c r="D512" s="224" t="s">
        <v>155</v>
      </c>
      <c r="E512" s="395"/>
      <c r="F512" s="396">
        <f t="shared" si="107"/>
        <v>0</v>
      </c>
      <c r="G512" s="301"/>
      <c r="H512" s="302"/>
      <c r="I512" s="302"/>
      <c r="J512" s="303"/>
      <c r="K512" s="1288" t="str">
        <f t="shared" si="97"/>
        <v/>
      </c>
      <c r="L512" s="434"/>
    </row>
    <row r="513" spans="1:26" ht="18.75" hidden="1" customHeight="1">
      <c r="A513" s="9">
        <v>266</v>
      </c>
      <c r="B513" s="46"/>
      <c r="C513" s="221">
        <v>8381</v>
      </c>
      <c r="D513" s="454" t="s">
        <v>156</v>
      </c>
      <c r="E513" s="397"/>
      <c r="F513" s="398">
        <f t="shared" si="107"/>
        <v>0</v>
      </c>
      <c r="G513" s="304"/>
      <c r="H513" s="305"/>
      <c r="I513" s="305"/>
      <c r="J513" s="306"/>
      <c r="K513" s="1288" t="str">
        <f t="shared" si="97"/>
        <v/>
      </c>
      <c r="L513" s="434"/>
    </row>
    <row r="514" spans="1:26" ht="18.75" hidden="1" customHeight="1">
      <c r="A514" s="9">
        <v>267</v>
      </c>
      <c r="B514" s="46"/>
      <c r="C514" s="52">
        <v>8382</v>
      </c>
      <c r="D514" s="93" t="s">
        <v>157</v>
      </c>
      <c r="E514" s="399"/>
      <c r="F514" s="400">
        <f t="shared" si="107"/>
        <v>0</v>
      </c>
      <c r="G514" s="307"/>
      <c r="H514" s="308"/>
      <c r="I514" s="308"/>
      <c r="J514" s="309"/>
      <c r="K514" s="1288" t="str">
        <f t="shared" si="97"/>
        <v/>
      </c>
      <c r="L514" s="434"/>
    </row>
    <row r="515" spans="1:26" s="105" customFormat="1" ht="18.75" hidden="1" customHeight="1">
      <c r="A515" s="7">
        <v>295</v>
      </c>
      <c r="B515" s="290">
        <v>8500</v>
      </c>
      <c r="C515" s="1961" t="s">
        <v>158</v>
      </c>
      <c r="D515" s="1961"/>
      <c r="E515" s="1495">
        <f t="shared" ref="E515:J515" si="108">SUM(E516:E518)</f>
        <v>0</v>
      </c>
      <c r="F515" s="411">
        <f t="shared" si="108"/>
        <v>0</v>
      </c>
      <c r="G515" s="479">
        <f t="shared" si="108"/>
        <v>0</v>
      </c>
      <c r="H515" s="477">
        <f t="shared" si="108"/>
        <v>0</v>
      </c>
      <c r="I515" s="477">
        <f t="shared" si="108"/>
        <v>0</v>
      </c>
      <c r="J515" s="445">
        <f t="shared" si="108"/>
        <v>0</v>
      </c>
      <c r="K515" s="1288" t="str">
        <f t="shared" si="97"/>
        <v/>
      </c>
      <c r="L515" s="434"/>
      <c r="M515" s="1724"/>
      <c r="N515" s="103"/>
      <c r="O515" s="103"/>
      <c r="P515" s="103"/>
      <c r="Q515" s="103"/>
      <c r="R515" s="103"/>
      <c r="S515" s="103"/>
      <c r="T515" s="103"/>
      <c r="U515" s="103"/>
      <c r="V515" s="103"/>
      <c r="W515" s="103"/>
      <c r="X515" s="103"/>
      <c r="Y515" s="103"/>
      <c r="Z515" s="103"/>
    </row>
    <row r="516" spans="1:26" ht="18.75" hidden="1" customHeight="1">
      <c r="A516" s="8">
        <v>300</v>
      </c>
      <c r="B516" s="46"/>
      <c r="C516" s="47">
        <v>8501</v>
      </c>
      <c r="D516" s="48" t="s">
        <v>159</v>
      </c>
      <c r="E516" s="391"/>
      <c r="F516" s="392">
        <f>G516+H516+I516+J516</f>
        <v>0</v>
      </c>
      <c r="G516" s="295"/>
      <c r="H516" s="296"/>
      <c r="I516" s="296"/>
      <c r="J516" s="297"/>
      <c r="K516" s="1288" t="str">
        <f t="shared" si="97"/>
        <v/>
      </c>
      <c r="L516" s="434"/>
    </row>
    <row r="517" spans="1:26" ht="18.75" hidden="1" customHeight="1">
      <c r="A517" s="8">
        <v>305</v>
      </c>
      <c r="B517" s="46"/>
      <c r="C517" s="49">
        <v>8502</v>
      </c>
      <c r="D517" s="50" t="s">
        <v>160</v>
      </c>
      <c r="E517" s="393"/>
      <c r="F517" s="394">
        <f>G517+H517+I517+J517</f>
        <v>0</v>
      </c>
      <c r="G517" s="298"/>
      <c r="H517" s="299"/>
      <c r="I517" s="299"/>
      <c r="J517" s="300"/>
      <c r="K517" s="1288" t="str">
        <f t="shared" si="97"/>
        <v/>
      </c>
      <c r="L517" s="434"/>
      <c r="N517" s="105"/>
      <c r="O517" s="105"/>
      <c r="P517" s="105"/>
      <c r="Q517" s="105"/>
      <c r="R517" s="105"/>
      <c r="S517" s="105"/>
      <c r="T517" s="105"/>
      <c r="U517" s="105"/>
      <c r="V517" s="105"/>
      <c r="W517" s="105"/>
      <c r="X517" s="105"/>
      <c r="Y517" s="105"/>
      <c r="Z517" s="105"/>
    </row>
    <row r="518" spans="1:26" ht="18.75" hidden="1" customHeight="1">
      <c r="A518" s="8">
        <v>310</v>
      </c>
      <c r="B518" s="46"/>
      <c r="C518" s="52">
        <v>8504</v>
      </c>
      <c r="D518" s="93" t="s">
        <v>161</v>
      </c>
      <c r="E518" s="399"/>
      <c r="F518" s="400">
        <f>G518+H518+I518+J518</f>
        <v>0</v>
      </c>
      <c r="G518" s="307"/>
      <c r="H518" s="308"/>
      <c r="I518" s="308"/>
      <c r="J518" s="309"/>
      <c r="K518" s="1288" t="str">
        <f t="shared" si="97"/>
        <v/>
      </c>
      <c r="L518" s="434"/>
    </row>
    <row r="519" spans="1:26" s="105" customFormat="1" ht="18.75" hidden="1" customHeight="1">
      <c r="A519" s="7">
        <v>315</v>
      </c>
      <c r="B519" s="290">
        <v>8600</v>
      </c>
      <c r="C519" s="1961" t="s">
        <v>162</v>
      </c>
      <c r="D519" s="1961"/>
      <c r="E519" s="1495">
        <f t="shared" ref="E519:J519" si="109">SUM(E520:E523)</f>
        <v>0</v>
      </c>
      <c r="F519" s="411">
        <f t="shared" si="109"/>
        <v>0</v>
      </c>
      <c r="G519" s="479">
        <f t="shared" si="109"/>
        <v>0</v>
      </c>
      <c r="H519" s="477">
        <f t="shared" si="109"/>
        <v>0</v>
      </c>
      <c r="I519" s="477">
        <f t="shared" si="109"/>
        <v>0</v>
      </c>
      <c r="J519" s="445">
        <f t="shared" si="109"/>
        <v>0</v>
      </c>
      <c r="K519" s="1288" t="str">
        <f t="shared" si="97"/>
        <v/>
      </c>
      <c r="L519" s="434"/>
      <c r="M519" s="1724"/>
      <c r="N519" s="103"/>
      <c r="O519" s="103"/>
      <c r="P519" s="103"/>
      <c r="Q519" s="103"/>
      <c r="R519" s="103"/>
      <c r="S519" s="103"/>
      <c r="T519" s="103"/>
      <c r="U519" s="103"/>
      <c r="V519" s="103"/>
      <c r="W519" s="103"/>
      <c r="X519" s="103"/>
      <c r="Y519" s="103"/>
      <c r="Z519" s="103"/>
    </row>
    <row r="520" spans="1:26" ht="18.75" hidden="1" customHeight="1">
      <c r="A520" s="8">
        <v>320</v>
      </c>
      <c r="B520" s="46"/>
      <c r="C520" s="250">
        <v>8611</v>
      </c>
      <c r="D520" s="251" t="s">
        <v>163</v>
      </c>
      <c r="E520" s="401"/>
      <c r="F520" s="402">
        <f>G520+H520+I520+J520</f>
        <v>0</v>
      </c>
      <c r="G520" s="310"/>
      <c r="H520" s="311"/>
      <c r="I520" s="311"/>
      <c r="J520" s="312"/>
      <c r="K520" s="1288" t="str">
        <f t="shared" si="97"/>
        <v/>
      </c>
      <c r="L520" s="434"/>
    </row>
    <row r="521" spans="1:26" ht="18.75" hidden="1" customHeight="1">
      <c r="A521" s="8">
        <v>325</v>
      </c>
      <c r="B521" s="46"/>
      <c r="C521" s="221">
        <v>8621</v>
      </c>
      <c r="D521" s="222" t="s">
        <v>164</v>
      </c>
      <c r="E521" s="397"/>
      <c r="F521" s="398">
        <f>G521+H521+I521+J521</f>
        <v>0</v>
      </c>
      <c r="G521" s="304"/>
      <c r="H521" s="305"/>
      <c r="I521" s="305"/>
      <c r="J521" s="306"/>
      <c r="K521" s="1288" t="str">
        <f t="shared" si="97"/>
        <v/>
      </c>
      <c r="L521" s="434"/>
      <c r="N521" s="105"/>
      <c r="O521" s="105"/>
      <c r="P521" s="105"/>
      <c r="Q521" s="105"/>
      <c r="R521" s="105"/>
      <c r="S521" s="105"/>
      <c r="T521" s="105"/>
      <c r="U521" s="105"/>
      <c r="V521" s="105"/>
      <c r="W521" s="105"/>
      <c r="X521" s="105"/>
      <c r="Y521" s="105"/>
      <c r="Z521" s="105"/>
    </row>
    <row r="522" spans="1:26" ht="18.75" hidden="1" customHeight="1">
      <c r="A522" s="8">
        <v>330</v>
      </c>
      <c r="B522" s="46"/>
      <c r="C522" s="223">
        <v>8623</v>
      </c>
      <c r="D522" s="268" t="s">
        <v>165</v>
      </c>
      <c r="E522" s="395"/>
      <c r="F522" s="396">
        <f>G522+H522+I522+J522</f>
        <v>0</v>
      </c>
      <c r="G522" s="301"/>
      <c r="H522" s="302"/>
      <c r="I522" s="302"/>
      <c r="J522" s="303"/>
      <c r="K522" s="1288" t="str">
        <f t="shared" si="97"/>
        <v/>
      </c>
      <c r="L522" s="434"/>
    </row>
    <row r="523" spans="1:26" ht="18.75" hidden="1" customHeight="1">
      <c r="A523" s="8">
        <v>340</v>
      </c>
      <c r="B523" s="46"/>
      <c r="C523" s="132">
        <v>8640</v>
      </c>
      <c r="D523" s="54" t="s">
        <v>166</v>
      </c>
      <c r="E523" s="412"/>
      <c r="F523" s="246">
        <f>G523+H523+I523+J523</f>
        <v>0</v>
      </c>
      <c r="G523" s="313"/>
      <c r="H523" s="314"/>
      <c r="I523" s="314"/>
      <c r="J523" s="315"/>
      <c r="K523" s="1288" t="str">
        <f t="shared" si="97"/>
        <v/>
      </c>
      <c r="L523" s="434"/>
    </row>
    <row r="524" spans="1:26" s="105" customFormat="1" ht="18.75" hidden="1" customHeight="1">
      <c r="A524" s="7">
        <v>295</v>
      </c>
      <c r="B524" s="290">
        <v>8700</v>
      </c>
      <c r="C524" s="1961" t="s">
        <v>1244</v>
      </c>
      <c r="D524" s="1977"/>
      <c r="E524" s="1495">
        <f t="shared" ref="E524:J524" si="110">SUM(E525:E526)</f>
        <v>0</v>
      </c>
      <c r="F524" s="411">
        <f t="shared" si="110"/>
        <v>0</v>
      </c>
      <c r="G524" s="479">
        <f t="shared" si="110"/>
        <v>0</v>
      </c>
      <c r="H524" s="477">
        <f t="shared" si="110"/>
        <v>0</v>
      </c>
      <c r="I524" s="477">
        <f t="shared" si="110"/>
        <v>0</v>
      </c>
      <c r="J524" s="445">
        <f t="shared" si="110"/>
        <v>0</v>
      </c>
      <c r="K524" s="1288" t="str">
        <f t="shared" si="97"/>
        <v/>
      </c>
      <c r="L524" s="434"/>
      <c r="M524" s="1724"/>
      <c r="N524" s="103"/>
      <c r="O524" s="103"/>
      <c r="P524" s="103"/>
      <c r="Q524" s="103"/>
      <c r="R524" s="103"/>
      <c r="S524" s="103"/>
      <c r="T524" s="103"/>
      <c r="U524" s="103"/>
      <c r="V524" s="103"/>
      <c r="W524" s="103"/>
      <c r="X524" s="103"/>
      <c r="Y524" s="103"/>
      <c r="Z524" s="103"/>
    </row>
    <row r="525" spans="1:26" hidden="1">
      <c r="A525" s="8">
        <v>300</v>
      </c>
      <c r="B525" s="46"/>
      <c r="C525" s="47">
        <v>8733</v>
      </c>
      <c r="D525" s="48" t="s">
        <v>585</v>
      </c>
      <c r="E525" s="391"/>
      <c r="F525" s="392">
        <f>G525+H525+I525+J525</f>
        <v>0</v>
      </c>
      <c r="G525" s="295"/>
      <c r="H525" s="296"/>
      <c r="I525" s="296"/>
      <c r="J525" s="297"/>
      <c r="K525" s="1288" t="str">
        <f t="shared" si="97"/>
        <v/>
      </c>
      <c r="L525" s="434"/>
    </row>
    <row r="526" spans="1:26" hidden="1">
      <c r="A526" s="8">
        <v>310</v>
      </c>
      <c r="B526" s="46"/>
      <c r="C526" s="52">
        <v>8766</v>
      </c>
      <c r="D526" s="93" t="s">
        <v>586</v>
      </c>
      <c r="E526" s="399"/>
      <c r="F526" s="400">
        <f>G526+H526+I526+J526</f>
        <v>0</v>
      </c>
      <c r="G526" s="307"/>
      <c r="H526" s="308"/>
      <c r="I526" s="308"/>
      <c r="J526" s="309"/>
      <c r="K526" s="1288" t="str">
        <f t="shared" si="97"/>
        <v/>
      </c>
      <c r="L526" s="434"/>
    </row>
    <row r="527" spans="1:26" s="105" customFormat="1" ht="18" customHeight="1">
      <c r="A527" s="7">
        <v>355</v>
      </c>
      <c r="B527" s="287">
        <v>8800</v>
      </c>
      <c r="C527" s="1955" t="s">
        <v>1243</v>
      </c>
      <c r="D527" s="1956"/>
      <c r="E527" s="1495">
        <f t="shared" ref="E527:J527" si="111">SUM(E528:E533)</f>
        <v>0</v>
      </c>
      <c r="F527" s="411">
        <f t="shared" si="111"/>
        <v>-2450</v>
      </c>
      <c r="G527" s="479">
        <f t="shared" si="111"/>
        <v>-2450</v>
      </c>
      <c r="H527" s="477">
        <f t="shared" si="111"/>
        <v>0</v>
      </c>
      <c r="I527" s="477">
        <f t="shared" si="111"/>
        <v>0</v>
      </c>
      <c r="J527" s="445">
        <f t="shared" si="111"/>
        <v>0</v>
      </c>
      <c r="K527" s="1288">
        <f t="shared" si="97"/>
        <v>1</v>
      </c>
      <c r="L527" s="434"/>
      <c r="M527" s="1724"/>
      <c r="N527" s="103"/>
      <c r="O527" s="103"/>
      <c r="P527" s="103"/>
      <c r="Q527" s="103"/>
      <c r="R527" s="103"/>
      <c r="S527" s="103"/>
      <c r="T527" s="103"/>
      <c r="U527" s="103"/>
      <c r="V527" s="103"/>
      <c r="W527" s="103"/>
      <c r="X527" s="103"/>
      <c r="Y527" s="103"/>
      <c r="Z527" s="103"/>
    </row>
    <row r="528" spans="1:26" ht="18" hidden="1" customHeight="1">
      <c r="A528" s="8">
        <v>360</v>
      </c>
      <c r="B528" s="46"/>
      <c r="C528" s="47">
        <v>8801</v>
      </c>
      <c r="D528" s="48" t="s">
        <v>591</v>
      </c>
      <c r="E528" s="407">
        <v>0</v>
      </c>
      <c r="F528" s="392">
        <f t="shared" ref="F528:F533" si="112">G528+H528+I528+J528</f>
        <v>0</v>
      </c>
      <c r="G528" s="295">
        <v>0</v>
      </c>
      <c r="H528" s="296">
        <v>0</v>
      </c>
      <c r="I528" s="296">
        <v>0</v>
      </c>
      <c r="J528" s="297">
        <v>0</v>
      </c>
      <c r="K528" s="1288" t="str">
        <f t="shared" ref="K528:K591" si="113">(IF($E528&lt;&gt;0,$K$2,IF($F528&lt;&gt;0,$K$2,IF($G528&lt;&gt;0,$K$2,IF($H528&lt;&gt;0,$K$2,IF($I528&lt;&gt;0,$K$2,IF($J528&lt;&gt;0,$K$2,"")))))))</f>
        <v/>
      </c>
      <c r="L528" s="434"/>
    </row>
    <row r="529" spans="1:26" ht="18" customHeight="1">
      <c r="A529" s="8">
        <v>365</v>
      </c>
      <c r="B529" s="46"/>
      <c r="C529" s="49">
        <v>8802</v>
      </c>
      <c r="D529" s="50" t="s">
        <v>592</v>
      </c>
      <c r="E529" s="405">
        <v>0</v>
      </c>
      <c r="F529" s="394">
        <f t="shared" si="112"/>
        <v>-2450</v>
      </c>
      <c r="G529" s="298">
        <v>-2450</v>
      </c>
      <c r="H529" s="299">
        <v>0</v>
      </c>
      <c r="I529" s="299">
        <v>0</v>
      </c>
      <c r="J529" s="300">
        <v>0</v>
      </c>
      <c r="K529" s="1288">
        <f t="shared" si="113"/>
        <v>1</v>
      </c>
      <c r="L529" s="434"/>
      <c r="N529" s="105"/>
      <c r="O529" s="105"/>
      <c r="P529" s="105"/>
      <c r="Q529" s="105"/>
      <c r="R529" s="105"/>
      <c r="S529" s="105"/>
      <c r="T529" s="105"/>
      <c r="U529" s="105"/>
      <c r="V529" s="105"/>
      <c r="W529" s="105"/>
      <c r="X529" s="105"/>
      <c r="Y529" s="105"/>
      <c r="Z529" s="105"/>
    </row>
    <row r="530" spans="1:26" ht="32.25" hidden="1" customHeight="1">
      <c r="A530" s="8">
        <v>365</v>
      </c>
      <c r="B530" s="46"/>
      <c r="C530" s="49">
        <v>8803</v>
      </c>
      <c r="D530" s="50" t="s">
        <v>1250</v>
      </c>
      <c r="E530" s="405">
        <v>0</v>
      </c>
      <c r="F530" s="394">
        <f t="shared" si="112"/>
        <v>0</v>
      </c>
      <c r="G530" s="298">
        <v>0</v>
      </c>
      <c r="H530" s="299">
        <v>0</v>
      </c>
      <c r="I530" s="299">
        <v>0</v>
      </c>
      <c r="J530" s="300">
        <v>0</v>
      </c>
      <c r="K530" s="1288" t="str">
        <f t="shared" si="113"/>
        <v/>
      </c>
      <c r="L530" s="434"/>
      <c r="N530" s="105"/>
      <c r="O530" s="105"/>
      <c r="P530" s="105"/>
      <c r="Q530" s="105"/>
      <c r="R530" s="105"/>
      <c r="S530" s="105"/>
      <c r="T530" s="105"/>
      <c r="U530" s="105"/>
      <c r="V530" s="105"/>
      <c r="W530" s="105"/>
      <c r="X530" s="105"/>
      <c r="Y530" s="105"/>
      <c r="Z530" s="105"/>
    </row>
    <row r="531" spans="1:26" ht="18" hidden="1" customHeight="1">
      <c r="A531" s="8">
        <v>370</v>
      </c>
      <c r="B531" s="46"/>
      <c r="C531" s="49">
        <v>8804</v>
      </c>
      <c r="D531" s="50" t="s">
        <v>588</v>
      </c>
      <c r="E531" s="405"/>
      <c r="F531" s="394">
        <f t="shared" si="112"/>
        <v>0</v>
      </c>
      <c r="G531" s="298"/>
      <c r="H531" s="299"/>
      <c r="I531" s="299"/>
      <c r="J531" s="300"/>
      <c r="K531" s="1288" t="str">
        <f t="shared" si="113"/>
        <v/>
      </c>
      <c r="L531" s="434"/>
    </row>
    <row r="532" spans="1:26" ht="18" hidden="1" customHeight="1">
      <c r="A532" s="8">
        <v>365</v>
      </c>
      <c r="B532" s="46"/>
      <c r="C532" s="49" t="s">
        <v>587</v>
      </c>
      <c r="D532" s="455" t="s">
        <v>589</v>
      </c>
      <c r="E532" s="405"/>
      <c r="F532" s="394">
        <f t="shared" si="112"/>
        <v>0</v>
      </c>
      <c r="G532" s="298"/>
      <c r="H532" s="299"/>
      <c r="I532" s="299"/>
      <c r="J532" s="300"/>
      <c r="K532" s="1288" t="str">
        <f t="shared" si="113"/>
        <v/>
      </c>
      <c r="L532" s="434"/>
      <c r="N532" s="105"/>
      <c r="O532" s="105"/>
      <c r="P532" s="105"/>
      <c r="Q532" s="105"/>
      <c r="R532" s="105"/>
      <c r="S532" s="105"/>
      <c r="T532" s="105"/>
      <c r="U532" s="105"/>
      <c r="V532" s="105"/>
      <c r="W532" s="105"/>
      <c r="X532" s="105"/>
      <c r="Y532" s="105"/>
      <c r="Z532" s="105"/>
    </row>
    <row r="533" spans="1:26" ht="18" hidden="1" customHeight="1">
      <c r="A533" s="8">
        <v>370</v>
      </c>
      <c r="B533" s="46"/>
      <c r="C533" s="52">
        <v>8809</v>
      </c>
      <c r="D533" s="79" t="s">
        <v>590</v>
      </c>
      <c r="E533" s="406"/>
      <c r="F533" s="400">
        <f t="shared" si="112"/>
        <v>0</v>
      </c>
      <c r="G533" s="307"/>
      <c r="H533" s="308"/>
      <c r="I533" s="308"/>
      <c r="J533" s="309"/>
      <c r="K533" s="1288" t="str">
        <f t="shared" si="113"/>
        <v/>
      </c>
      <c r="L533" s="434"/>
    </row>
    <row r="534" spans="1:26" s="105" customFormat="1" ht="18" customHeight="1">
      <c r="A534" s="7">
        <v>375</v>
      </c>
      <c r="B534" s="290">
        <v>8900</v>
      </c>
      <c r="C534" s="1974" t="s">
        <v>1002</v>
      </c>
      <c r="D534" s="1975"/>
      <c r="E534" s="1495">
        <f t="shared" ref="E534:J534" si="114">SUM(E535:E537)</f>
        <v>0</v>
      </c>
      <c r="F534" s="411">
        <f t="shared" si="114"/>
        <v>-1182845</v>
      </c>
      <c r="G534" s="479">
        <f t="shared" si="114"/>
        <v>126465</v>
      </c>
      <c r="H534" s="477">
        <f t="shared" si="114"/>
        <v>0</v>
      </c>
      <c r="I534" s="477">
        <f t="shared" si="114"/>
        <v>0</v>
      </c>
      <c r="J534" s="445">
        <f t="shared" si="114"/>
        <v>-1309310</v>
      </c>
      <c r="K534" s="1288">
        <f t="shared" si="113"/>
        <v>1</v>
      </c>
      <c r="L534" s="434"/>
      <c r="M534" s="1724"/>
      <c r="N534" s="103"/>
      <c r="O534" s="103"/>
      <c r="P534" s="103"/>
      <c r="Q534" s="103"/>
      <c r="R534" s="103"/>
      <c r="S534" s="103"/>
      <c r="T534" s="103"/>
      <c r="U534" s="103"/>
      <c r="V534" s="103"/>
      <c r="W534" s="103"/>
      <c r="X534" s="103"/>
      <c r="Y534" s="103"/>
      <c r="Z534" s="103"/>
    </row>
    <row r="535" spans="1:26" ht="18" hidden="1" customHeight="1">
      <c r="A535" s="8">
        <v>380</v>
      </c>
      <c r="B535" s="58"/>
      <c r="C535" s="47">
        <v>8901</v>
      </c>
      <c r="D535" s="48" t="s">
        <v>593</v>
      </c>
      <c r="E535" s="407"/>
      <c r="F535" s="392">
        <f>G535+H535+I535+J535</f>
        <v>0</v>
      </c>
      <c r="G535" s="295"/>
      <c r="H535" s="296"/>
      <c r="I535" s="296"/>
      <c r="J535" s="297"/>
      <c r="K535" s="1288" t="str">
        <f t="shared" si="113"/>
        <v/>
      </c>
      <c r="L535" s="434"/>
    </row>
    <row r="536" spans="1:26" ht="31.5" hidden="1">
      <c r="A536" s="8">
        <v>385</v>
      </c>
      <c r="B536" s="58"/>
      <c r="C536" s="49">
        <v>8902</v>
      </c>
      <c r="D536" s="50" t="s">
        <v>594</v>
      </c>
      <c r="E536" s="405"/>
      <c r="F536" s="394">
        <f>G536+H536+I536+J536</f>
        <v>0</v>
      </c>
      <c r="G536" s="298"/>
      <c r="H536" s="299"/>
      <c r="I536" s="299"/>
      <c r="J536" s="300"/>
      <c r="K536" s="1288" t="str">
        <f t="shared" si="113"/>
        <v/>
      </c>
      <c r="L536" s="434"/>
      <c r="N536" s="105"/>
      <c r="O536" s="105"/>
      <c r="P536" s="105"/>
      <c r="Q536" s="105"/>
      <c r="R536" s="105"/>
      <c r="S536" s="105"/>
      <c r="T536" s="105"/>
      <c r="U536" s="105"/>
      <c r="V536" s="105"/>
      <c r="W536" s="105"/>
      <c r="X536" s="105"/>
      <c r="Y536" s="105"/>
      <c r="Z536" s="105"/>
    </row>
    <row r="537" spans="1:26">
      <c r="A537" s="8">
        <v>390</v>
      </c>
      <c r="B537" s="58"/>
      <c r="C537" s="52">
        <v>8903</v>
      </c>
      <c r="D537" s="79" t="s">
        <v>961</v>
      </c>
      <c r="E537" s="406"/>
      <c r="F537" s="400">
        <f>G537+H537+I537+J537</f>
        <v>-1182845</v>
      </c>
      <c r="G537" s="307">
        <v>126465</v>
      </c>
      <c r="H537" s="308">
        <v>0</v>
      </c>
      <c r="I537" s="308">
        <v>0</v>
      </c>
      <c r="J537" s="309">
        <v>-1309310</v>
      </c>
      <c r="K537" s="1288">
        <f t="shared" si="113"/>
        <v>1</v>
      </c>
      <c r="L537" s="434"/>
    </row>
    <row r="538" spans="1:26" s="105" customFormat="1" ht="18.75" hidden="1" customHeight="1">
      <c r="A538" s="7">
        <v>395</v>
      </c>
      <c r="B538" s="290">
        <v>9000</v>
      </c>
      <c r="C538" s="1961" t="s">
        <v>1327</v>
      </c>
      <c r="D538" s="1961"/>
      <c r="E538" s="413"/>
      <c r="F538" s="415">
        <f>G538+H538+I538+J538</f>
        <v>0</v>
      </c>
      <c r="G538" s="486"/>
      <c r="H538" s="487"/>
      <c r="I538" s="487"/>
      <c r="J538" s="449"/>
      <c r="K538" s="1288" t="str">
        <f t="shared" si="113"/>
        <v/>
      </c>
      <c r="L538" s="434"/>
      <c r="M538" s="1724"/>
      <c r="N538" s="103"/>
      <c r="O538" s="103"/>
      <c r="P538" s="103"/>
      <c r="Q538" s="103"/>
      <c r="R538" s="103"/>
      <c r="S538" s="103"/>
      <c r="T538" s="103"/>
      <c r="U538" s="103"/>
      <c r="V538" s="103"/>
      <c r="W538" s="103"/>
      <c r="X538" s="103"/>
      <c r="Y538" s="103"/>
      <c r="Z538" s="103"/>
    </row>
    <row r="539" spans="1:26" s="105" customFormat="1" ht="18.75" hidden="1" customHeight="1">
      <c r="A539" s="7">
        <v>405</v>
      </c>
      <c r="B539" s="416">
        <v>9100</v>
      </c>
      <c r="C539" s="1976" t="s">
        <v>1239</v>
      </c>
      <c r="D539" s="1976"/>
      <c r="E539" s="1496">
        <f t="shared" ref="E539:J539" si="115">SUM(E540:E543)</f>
        <v>0</v>
      </c>
      <c r="F539" s="417">
        <f t="shared" si="115"/>
        <v>0</v>
      </c>
      <c r="G539" s="488">
        <f t="shared" si="115"/>
        <v>0</v>
      </c>
      <c r="H539" s="489">
        <f t="shared" si="115"/>
        <v>0</v>
      </c>
      <c r="I539" s="489">
        <f t="shared" si="115"/>
        <v>0</v>
      </c>
      <c r="J539" s="450">
        <f t="shared" si="115"/>
        <v>0</v>
      </c>
      <c r="K539" s="1288" t="str">
        <f t="shared" si="113"/>
        <v/>
      </c>
      <c r="L539" s="434"/>
      <c r="M539" s="1724"/>
      <c r="N539" s="103"/>
      <c r="O539" s="103"/>
      <c r="P539" s="103"/>
      <c r="Q539" s="103"/>
      <c r="R539" s="103"/>
      <c r="S539" s="103"/>
      <c r="T539" s="103"/>
      <c r="U539" s="103"/>
      <c r="V539" s="103"/>
      <c r="W539" s="103"/>
      <c r="X539" s="103"/>
      <c r="Y539" s="103"/>
      <c r="Z539" s="103"/>
    </row>
    <row r="540" spans="1:26" ht="18.75" hidden="1" customHeight="1">
      <c r="A540" s="8">
        <v>410</v>
      </c>
      <c r="B540" s="46"/>
      <c r="C540" s="47">
        <v>9111</v>
      </c>
      <c r="D540" s="87" t="s">
        <v>169</v>
      </c>
      <c r="E540" s="391"/>
      <c r="F540" s="392">
        <f>G540+H540+I540+J540</f>
        <v>0</v>
      </c>
      <c r="G540" s="295"/>
      <c r="H540" s="296"/>
      <c r="I540" s="296"/>
      <c r="J540" s="297"/>
      <c r="K540" s="1288" t="str">
        <f t="shared" si="113"/>
        <v/>
      </c>
      <c r="L540" s="434"/>
      <c r="N540" s="105"/>
      <c r="O540" s="105"/>
      <c r="P540" s="105"/>
      <c r="Q540" s="105"/>
      <c r="R540" s="105"/>
      <c r="S540" s="105"/>
      <c r="T540" s="105"/>
      <c r="U540" s="105"/>
      <c r="V540" s="105"/>
      <c r="W540" s="105"/>
      <c r="X540" s="105"/>
      <c r="Y540" s="105"/>
      <c r="Z540" s="105"/>
    </row>
    <row r="541" spans="1:26" ht="18.75" hidden="1" customHeight="1">
      <c r="A541" s="8">
        <v>415</v>
      </c>
      <c r="B541" s="46"/>
      <c r="C541" s="49">
        <v>9112</v>
      </c>
      <c r="D541" s="219" t="s">
        <v>170</v>
      </c>
      <c r="E541" s="393"/>
      <c r="F541" s="394">
        <f>G541+H541+I541+J541</f>
        <v>0</v>
      </c>
      <c r="G541" s="298"/>
      <c r="H541" s="299"/>
      <c r="I541" s="299"/>
      <c r="J541" s="300"/>
      <c r="K541" s="1288" t="str">
        <f t="shared" si="113"/>
        <v/>
      </c>
      <c r="L541" s="434"/>
      <c r="N541" s="105"/>
      <c r="O541" s="105"/>
      <c r="P541" s="105"/>
      <c r="Q541" s="105"/>
      <c r="R541" s="105"/>
      <c r="S541" s="105"/>
      <c r="T541" s="105"/>
      <c r="U541" s="105"/>
      <c r="V541" s="105"/>
      <c r="W541" s="105"/>
      <c r="X541" s="105"/>
      <c r="Y541" s="105"/>
      <c r="Z541" s="105"/>
    </row>
    <row r="542" spans="1:26" ht="18.75" hidden="1" customHeight="1">
      <c r="A542" s="8">
        <v>420</v>
      </c>
      <c r="B542" s="46"/>
      <c r="C542" s="49">
        <v>9121</v>
      </c>
      <c r="D542" s="219" t="s">
        <v>171</v>
      </c>
      <c r="E542" s="393"/>
      <c r="F542" s="394">
        <f>G542+H542+I542+J542</f>
        <v>0</v>
      </c>
      <c r="G542" s="298"/>
      <c r="H542" s="299"/>
      <c r="I542" s="299"/>
      <c r="J542" s="300"/>
      <c r="K542" s="1288" t="str">
        <f t="shared" si="113"/>
        <v/>
      </c>
      <c r="L542" s="434"/>
    </row>
    <row r="543" spans="1:26" ht="18.75" hidden="1" customHeight="1">
      <c r="A543" s="8">
        <v>425</v>
      </c>
      <c r="B543" s="46"/>
      <c r="C543" s="52">
        <v>9122</v>
      </c>
      <c r="D543" s="93" t="s">
        <v>172</v>
      </c>
      <c r="E543" s="399"/>
      <c r="F543" s="400">
        <f>G543+H543+I543+J543</f>
        <v>0</v>
      </c>
      <c r="G543" s="307"/>
      <c r="H543" s="308"/>
      <c r="I543" s="308"/>
      <c r="J543" s="309"/>
      <c r="K543" s="1288" t="str">
        <f t="shared" si="113"/>
        <v/>
      </c>
      <c r="L543" s="434"/>
    </row>
    <row r="544" spans="1:26" s="105" customFormat="1" ht="18.75" hidden="1" customHeight="1">
      <c r="A544" s="7">
        <v>430</v>
      </c>
      <c r="B544" s="290">
        <v>9200</v>
      </c>
      <c r="C544" s="1953" t="s">
        <v>1240</v>
      </c>
      <c r="D544" s="1956"/>
      <c r="E544" s="1495">
        <f t="shared" ref="E544:J544" si="116">+E545+E546</f>
        <v>0</v>
      </c>
      <c r="F544" s="411">
        <f t="shared" si="116"/>
        <v>0</v>
      </c>
      <c r="G544" s="479">
        <f t="shared" si="116"/>
        <v>0</v>
      </c>
      <c r="H544" s="477">
        <f t="shared" si="116"/>
        <v>0</v>
      </c>
      <c r="I544" s="477">
        <f t="shared" si="116"/>
        <v>0</v>
      </c>
      <c r="J544" s="445">
        <f t="shared" si="116"/>
        <v>0</v>
      </c>
      <c r="K544" s="1288" t="str">
        <f t="shared" si="113"/>
        <v/>
      </c>
      <c r="L544" s="434"/>
      <c r="M544" s="1724"/>
      <c r="N544" s="103"/>
      <c r="O544" s="103"/>
      <c r="P544" s="103"/>
      <c r="Q544" s="103"/>
      <c r="R544" s="103"/>
      <c r="S544" s="103"/>
      <c r="T544" s="103"/>
      <c r="U544" s="103"/>
      <c r="V544" s="103"/>
      <c r="W544" s="103"/>
      <c r="X544" s="103"/>
      <c r="Y544" s="103"/>
      <c r="Z544" s="103"/>
    </row>
    <row r="545" spans="1:26" ht="18.75" hidden="1" customHeight="1">
      <c r="A545" s="8">
        <v>435</v>
      </c>
      <c r="B545" s="46"/>
      <c r="C545" s="47">
        <v>9201</v>
      </c>
      <c r="D545" s="48" t="s">
        <v>173</v>
      </c>
      <c r="E545" s="407"/>
      <c r="F545" s="400">
        <f>G545+H545+I545+J545</f>
        <v>0</v>
      </c>
      <c r="G545" s="295"/>
      <c r="H545" s="296"/>
      <c r="I545" s="296"/>
      <c r="J545" s="297"/>
      <c r="K545" s="1288" t="str">
        <f t="shared" si="113"/>
        <v/>
      </c>
      <c r="L545" s="434"/>
    </row>
    <row r="546" spans="1:26" ht="18.75" hidden="1" customHeight="1">
      <c r="A546" s="13">
        <v>440</v>
      </c>
      <c r="B546" s="46"/>
      <c r="C546" s="52">
        <v>9202</v>
      </c>
      <c r="D546" s="79" t="s">
        <v>174</v>
      </c>
      <c r="E546" s="406"/>
      <c r="F546" s="400">
        <f>G546+H546+I546+J546</f>
        <v>0</v>
      </c>
      <c r="G546" s="307"/>
      <c r="H546" s="308"/>
      <c r="I546" s="308"/>
      <c r="J546" s="309"/>
      <c r="K546" s="1288" t="str">
        <f t="shared" si="113"/>
        <v/>
      </c>
      <c r="L546" s="434"/>
      <c r="N546" s="105"/>
      <c r="O546" s="105"/>
      <c r="P546" s="105"/>
      <c r="Q546" s="105"/>
      <c r="R546" s="105"/>
      <c r="S546" s="105"/>
      <c r="T546" s="105"/>
      <c r="U546" s="105"/>
      <c r="V546" s="105"/>
      <c r="W546" s="105"/>
      <c r="X546" s="105"/>
      <c r="Y546" s="105"/>
      <c r="Z546" s="105"/>
    </row>
    <row r="547" spans="1:26" s="105" customFormat="1" ht="18.75" customHeight="1">
      <c r="A547" s="15">
        <v>445</v>
      </c>
      <c r="B547" s="290">
        <v>9300</v>
      </c>
      <c r="C547" s="1961" t="s">
        <v>1241</v>
      </c>
      <c r="D547" s="1961"/>
      <c r="E547" s="1495">
        <f t="shared" ref="E547:J547" si="117">SUM(E548:E568)</f>
        <v>0</v>
      </c>
      <c r="F547" s="411">
        <f t="shared" si="117"/>
        <v>645</v>
      </c>
      <c r="G547" s="479">
        <f t="shared" si="117"/>
        <v>-832</v>
      </c>
      <c r="H547" s="477">
        <f t="shared" si="117"/>
        <v>0</v>
      </c>
      <c r="I547" s="477">
        <f t="shared" si="117"/>
        <v>0</v>
      </c>
      <c r="J547" s="445">
        <f t="shared" si="117"/>
        <v>1477</v>
      </c>
      <c r="K547" s="1288">
        <f t="shared" si="113"/>
        <v>1</v>
      </c>
      <c r="L547" s="434"/>
      <c r="M547" s="1724"/>
      <c r="N547" s="103"/>
      <c r="O547" s="103"/>
      <c r="P547" s="103"/>
      <c r="Q547" s="103"/>
      <c r="R547" s="103"/>
      <c r="S547" s="103"/>
      <c r="T547" s="103"/>
      <c r="U547" s="103"/>
      <c r="V547" s="103"/>
      <c r="W547" s="103"/>
      <c r="X547" s="103"/>
      <c r="Y547" s="103"/>
      <c r="Z547" s="103"/>
    </row>
    <row r="548" spans="1:26" ht="18.75" hidden="1" customHeight="1">
      <c r="A548" s="13">
        <v>450</v>
      </c>
      <c r="B548" s="46"/>
      <c r="C548" s="47">
        <v>9301</v>
      </c>
      <c r="D548" s="87" t="s">
        <v>595</v>
      </c>
      <c r="E548" s="407">
        <v>0</v>
      </c>
      <c r="F548" s="392">
        <f t="shared" ref="F548:F567" si="118">G548+H548+I548+J548</f>
        <v>0</v>
      </c>
      <c r="G548" s="295">
        <v>0</v>
      </c>
      <c r="H548" s="296">
        <v>0</v>
      </c>
      <c r="I548" s="296">
        <v>0</v>
      </c>
      <c r="J548" s="297">
        <v>0</v>
      </c>
      <c r="K548" s="1288" t="str">
        <f t="shared" si="113"/>
        <v/>
      </c>
      <c r="L548" s="434"/>
    </row>
    <row r="549" spans="1:26" ht="18.75" customHeight="1">
      <c r="A549" s="13">
        <v>450</v>
      </c>
      <c r="B549" s="46"/>
      <c r="C549" s="223">
        <v>9310</v>
      </c>
      <c r="D549" s="456" t="s">
        <v>175</v>
      </c>
      <c r="E549" s="403">
        <v>0</v>
      </c>
      <c r="F549" s="396">
        <f t="shared" si="118"/>
        <v>645</v>
      </c>
      <c r="G549" s="301">
        <v>-832</v>
      </c>
      <c r="H549" s="302">
        <v>0</v>
      </c>
      <c r="I549" s="302">
        <v>0</v>
      </c>
      <c r="J549" s="303">
        <v>1477</v>
      </c>
      <c r="K549" s="1288">
        <f t="shared" si="113"/>
        <v>1</v>
      </c>
      <c r="L549" s="434"/>
    </row>
    <row r="550" spans="1:26" s="111" customFormat="1" ht="18.75" hidden="1" customHeight="1">
      <c r="A550" s="21">
        <v>451</v>
      </c>
      <c r="B550" s="46"/>
      <c r="C550" s="457">
        <v>9317</v>
      </c>
      <c r="D550" s="458" t="s">
        <v>596</v>
      </c>
      <c r="E550" s="459"/>
      <c r="F550" s="398">
        <f t="shared" si="118"/>
        <v>0</v>
      </c>
      <c r="G550" s="1245">
        <v>0</v>
      </c>
      <c r="H550" s="1246">
        <v>0</v>
      </c>
      <c r="I550" s="1246">
        <v>0</v>
      </c>
      <c r="J550" s="306"/>
      <c r="K550" s="1288" t="str">
        <f t="shared" si="113"/>
        <v/>
      </c>
      <c r="L550" s="434"/>
      <c r="M550" s="1724"/>
      <c r="N550" s="105"/>
      <c r="O550" s="105"/>
      <c r="P550" s="105"/>
      <c r="Q550" s="105"/>
      <c r="R550" s="105"/>
      <c r="S550" s="105"/>
      <c r="T550" s="105"/>
      <c r="U550" s="105"/>
      <c r="V550" s="105"/>
      <c r="W550" s="105"/>
      <c r="X550" s="105"/>
      <c r="Y550" s="105"/>
      <c r="Z550" s="105"/>
    </row>
    <row r="551" spans="1:26" s="111" customFormat="1" ht="18.75" hidden="1" customHeight="1">
      <c r="A551" s="21">
        <v>452</v>
      </c>
      <c r="B551" s="46"/>
      <c r="C551" s="460">
        <v>9318</v>
      </c>
      <c r="D551" s="461" t="s">
        <v>597</v>
      </c>
      <c r="E551" s="403"/>
      <c r="F551" s="396">
        <f t="shared" si="118"/>
        <v>0</v>
      </c>
      <c r="G551" s="301"/>
      <c r="H551" s="302"/>
      <c r="I551" s="302"/>
      <c r="J551" s="303"/>
      <c r="K551" s="1288" t="str">
        <f t="shared" si="113"/>
        <v/>
      </c>
      <c r="L551" s="434"/>
      <c r="M551" s="1724"/>
      <c r="N551" s="103"/>
      <c r="O551" s="103"/>
      <c r="P551" s="103"/>
      <c r="Q551" s="103"/>
      <c r="R551" s="103"/>
      <c r="S551" s="103"/>
      <c r="T551" s="103"/>
      <c r="U551" s="103"/>
      <c r="V551" s="103"/>
      <c r="W551" s="103"/>
      <c r="X551" s="103"/>
      <c r="Y551" s="103"/>
      <c r="Z551" s="103"/>
    </row>
    <row r="552" spans="1:26" ht="31.5" hidden="1">
      <c r="A552" s="18">
        <v>456</v>
      </c>
      <c r="B552" s="46"/>
      <c r="C552" s="221">
        <v>9321</v>
      </c>
      <c r="D552" s="462" t="s">
        <v>176</v>
      </c>
      <c r="E552" s="459"/>
      <c r="F552" s="398">
        <f t="shared" si="118"/>
        <v>0</v>
      </c>
      <c r="G552" s="304"/>
      <c r="H552" s="305"/>
      <c r="I552" s="305"/>
      <c r="J552" s="306"/>
      <c r="K552" s="1288" t="str">
        <f t="shared" si="113"/>
        <v/>
      </c>
      <c r="L552" s="434"/>
      <c r="M552" s="1730"/>
      <c r="N552" s="111"/>
      <c r="O552" s="111"/>
      <c r="P552" s="111"/>
      <c r="Q552" s="111"/>
      <c r="R552" s="111"/>
      <c r="S552" s="111"/>
      <c r="T552" s="111"/>
      <c r="U552" s="111"/>
      <c r="V552" s="111"/>
      <c r="W552" s="111"/>
      <c r="X552" s="111"/>
      <c r="Y552" s="111"/>
      <c r="Z552" s="111"/>
    </row>
    <row r="553" spans="1:26" ht="31.5" hidden="1">
      <c r="A553" s="18">
        <v>457</v>
      </c>
      <c r="B553" s="46"/>
      <c r="C553" s="49">
        <v>9322</v>
      </c>
      <c r="D553" s="225" t="s">
        <v>602</v>
      </c>
      <c r="E553" s="405"/>
      <c r="F553" s="394">
        <f t="shared" si="118"/>
        <v>0</v>
      </c>
      <c r="G553" s="298"/>
      <c r="H553" s="299"/>
      <c r="I553" s="299"/>
      <c r="J553" s="300"/>
      <c r="K553" s="1288" t="str">
        <f t="shared" si="113"/>
        <v/>
      </c>
      <c r="L553" s="434"/>
      <c r="M553" s="1730"/>
      <c r="N553" s="111"/>
      <c r="O553" s="111"/>
      <c r="P553" s="111"/>
      <c r="Q553" s="111"/>
      <c r="R553" s="111"/>
      <c r="S553" s="111"/>
      <c r="T553" s="111"/>
      <c r="U553" s="111"/>
      <c r="V553" s="111"/>
      <c r="W553" s="111"/>
      <c r="X553" s="111"/>
      <c r="Y553" s="111"/>
      <c r="Z553" s="111"/>
    </row>
    <row r="554" spans="1:26" ht="31.5" hidden="1">
      <c r="A554" s="18">
        <v>458</v>
      </c>
      <c r="B554" s="46"/>
      <c r="C554" s="49">
        <v>9323</v>
      </c>
      <c r="D554" s="225" t="s">
        <v>603</v>
      </c>
      <c r="E554" s="405"/>
      <c r="F554" s="394">
        <f t="shared" si="118"/>
        <v>0</v>
      </c>
      <c r="G554" s="298"/>
      <c r="H554" s="299"/>
      <c r="I554" s="299"/>
      <c r="J554" s="300"/>
      <c r="K554" s="1288" t="str">
        <f t="shared" si="113"/>
        <v/>
      </c>
      <c r="L554" s="434"/>
    </row>
    <row r="555" spans="1:26" ht="31.5" hidden="1">
      <c r="A555" s="18">
        <v>459</v>
      </c>
      <c r="B555" s="46"/>
      <c r="C555" s="49">
        <v>9324</v>
      </c>
      <c r="D555" s="225" t="s">
        <v>604</v>
      </c>
      <c r="E555" s="405"/>
      <c r="F555" s="394">
        <f t="shared" si="118"/>
        <v>0</v>
      </c>
      <c r="G555" s="298"/>
      <c r="H555" s="299"/>
      <c r="I555" s="299"/>
      <c r="J555" s="300"/>
      <c r="K555" s="1288" t="str">
        <f t="shared" si="113"/>
        <v/>
      </c>
      <c r="L555" s="434"/>
    </row>
    <row r="556" spans="1:26" ht="18.75" hidden="1" customHeight="1">
      <c r="A556" s="18">
        <v>460</v>
      </c>
      <c r="B556" s="46"/>
      <c r="C556" s="49">
        <v>9325</v>
      </c>
      <c r="D556" s="225" t="s">
        <v>605</v>
      </c>
      <c r="E556" s="405"/>
      <c r="F556" s="394">
        <f t="shared" si="118"/>
        <v>0</v>
      </c>
      <c r="G556" s="298"/>
      <c r="H556" s="299"/>
      <c r="I556" s="299"/>
      <c r="J556" s="300"/>
      <c r="K556" s="1288" t="str">
        <f t="shared" si="113"/>
        <v/>
      </c>
      <c r="L556" s="434"/>
    </row>
    <row r="557" spans="1:26" ht="18.75" hidden="1" customHeight="1">
      <c r="A557" s="18">
        <v>461</v>
      </c>
      <c r="B557" s="46"/>
      <c r="C557" s="49">
        <v>9326</v>
      </c>
      <c r="D557" s="225" t="s">
        <v>606</v>
      </c>
      <c r="E557" s="405"/>
      <c r="F557" s="394">
        <f t="shared" si="118"/>
        <v>0</v>
      </c>
      <c r="G557" s="298"/>
      <c r="H557" s="299"/>
      <c r="I557" s="299"/>
      <c r="J557" s="300"/>
      <c r="K557" s="1288" t="str">
        <f t="shared" si="113"/>
        <v/>
      </c>
      <c r="L557" s="434"/>
    </row>
    <row r="558" spans="1:26" ht="30.75" hidden="1" customHeight="1">
      <c r="A558" s="13"/>
      <c r="B558" s="46"/>
      <c r="C558" s="49">
        <v>9327</v>
      </c>
      <c r="D558" s="225" t="s">
        <v>607</v>
      </c>
      <c r="E558" s="405"/>
      <c r="F558" s="394">
        <f t="shared" si="118"/>
        <v>0</v>
      </c>
      <c r="G558" s="298"/>
      <c r="H558" s="299"/>
      <c r="I558" s="299"/>
      <c r="J558" s="300"/>
      <c r="K558" s="1288" t="str">
        <f t="shared" si="113"/>
        <v/>
      </c>
      <c r="L558" s="434"/>
    </row>
    <row r="559" spans="1:26" ht="18.75" hidden="1" customHeight="1">
      <c r="A559" s="13"/>
      <c r="B559" s="46"/>
      <c r="C559" s="223">
        <v>9328</v>
      </c>
      <c r="D559" s="463" t="s">
        <v>608</v>
      </c>
      <c r="E559" s="403"/>
      <c r="F559" s="396">
        <f t="shared" si="118"/>
        <v>0</v>
      </c>
      <c r="G559" s="301"/>
      <c r="H559" s="302"/>
      <c r="I559" s="302"/>
      <c r="J559" s="303"/>
      <c r="K559" s="1288" t="str">
        <f t="shared" si="113"/>
        <v/>
      </c>
      <c r="L559" s="434"/>
    </row>
    <row r="560" spans="1:26" ht="31.5" hidden="1">
      <c r="A560" s="18">
        <v>462</v>
      </c>
      <c r="B560" s="46"/>
      <c r="C560" s="132">
        <v>9330</v>
      </c>
      <c r="D560" s="54" t="s">
        <v>609</v>
      </c>
      <c r="E560" s="464">
        <v>0</v>
      </c>
      <c r="F560" s="465">
        <f t="shared" si="118"/>
        <v>0</v>
      </c>
      <c r="G560" s="490">
        <v>0</v>
      </c>
      <c r="H560" s="491">
        <v>0</v>
      </c>
      <c r="I560" s="491">
        <v>0</v>
      </c>
      <c r="J560" s="466">
        <v>0</v>
      </c>
      <c r="K560" s="1288" t="str">
        <f t="shared" si="113"/>
        <v/>
      </c>
      <c r="L560" s="434"/>
    </row>
    <row r="561" spans="1:26" ht="31.5" hidden="1">
      <c r="A561" s="13"/>
      <c r="B561" s="46"/>
      <c r="C561" s="221">
        <v>9336</v>
      </c>
      <c r="D561" s="462" t="s">
        <v>1257</v>
      </c>
      <c r="E561" s="459">
        <v>0</v>
      </c>
      <c r="F561" s="398">
        <f t="shared" si="118"/>
        <v>0</v>
      </c>
      <c r="G561" s="304">
        <v>0</v>
      </c>
      <c r="H561" s="305">
        <v>0</v>
      </c>
      <c r="I561" s="305">
        <v>0</v>
      </c>
      <c r="J561" s="306">
        <v>0</v>
      </c>
      <c r="K561" s="1288" t="str">
        <f t="shared" si="113"/>
        <v/>
      </c>
      <c r="L561" s="434"/>
    </row>
    <row r="562" spans="1:26" ht="31.5" hidden="1">
      <c r="A562" s="18">
        <v>462</v>
      </c>
      <c r="B562" s="46"/>
      <c r="C562" s="49">
        <v>9337</v>
      </c>
      <c r="D562" s="50" t="s">
        <v>1258</v>
      </c>
      <c r="E562" s="405">
        <v>0</v>
      </c>
      <c r="F562" s="394">
        <f t="shared" si="118"/>
        <v>0</v>
      </c>
      <c r="G562" s="298">
        <v>0</v>
      </c>
      <c r="H562" s="299">
        <v>0</v>
      </c>
      <c r="I562" s="299">
        <v>0</v>
      </c>
      <c r="J562" s="300">
        <v>0</v>
      </c>
      <c r="K562" s="1288" t="str">
        <f t="shared" si="113"/>
        <v/>
      </c>
      <c r="L562" s="434"/>
    </row>
    <row r="563" spans="1:26" ht="18.75" hidden="1" customHeight="1">
      <c r="A563" s="13"/>
      <c r="B563" s="46"/>
      <c r="C563" s="49">
        <v>9338</v>
      </c>
      <c r="D563" s="225" t="s">
        <v>1259</v>
      </c>
      <c r="E563" s="405">
        <v>0</v>
      </c>
      <c r="F563" s="394">
        <f t="shared" si="118"/>
        <v>0</v>
      </c>
      <c r="G563" s="298">
        <v>0</v>
      </c>
      <c r="H563" s="299">
        <v>0</v>
      </c>
      <c r="I563" s="299">
        <v>0</v>
      </c>
      <c r="J563" s="300">
        <v>0</v>
      </c>
      <c r="K563" s="1288" t="str">
        <f t="shared" si="113"/>
        <v/>
      </c>
      <c r="L563" s="434"/>
    </row>
    <row r="564" spans="1:26" ht="18.75" hidden="1" customHeight="1">
      <c r="A564" s="18">
        <v>462</v>
      </c>
      <c r="B564" s="46"/>
      <c r="C564" s="223">
        <v>9339</v>
      </c>
      <c r="D564" s="268" t="s">
        <v>1260</v>
      </c>
      <c r="E564" s="403">
        <v>0</v>
      </c>
      <c r="F564" s="396">
        <f t="shared" si="118"/>
        <v>0</v>
      </c>
      <c r="G564" s="301">
        <v>0</v>
      </c>
      <c r="H564" s="302">
        <v>0</v>
      </c>
      <c r="I564" s="302">
        <v>0</v>
      </c>
      <c r="J564" s="303">
        <v>0</v>
      </c>
      <c r="K564" s="1288" t="str">
        <f t="shared" si="113"/>
        <v/>
      </c>
      <c r="L564" s="434"/>
    </row>
    <row r="565" spans="1:26" ht="18.75" hidden="1" customHeight="1">
      <c r="A565" s="13"/>
      <c r="B565" s="46"/>
      <c r="C565" s="221">
        <v>9355</v>
      </c>
      <c r="D565" s="467" t="s">
        <v>1261</v>
      </c>
      <c r="E565" s="459"/>
      <c r="F565" s="398">
        <f t="shared" si="118"/>
        <v>0</v>
      </c>
      <c r="G565" s="304"/>
      <c r="H565" s="305"/>
      <c r="I565" s="305"/>
      <c r="J565" s="306"/>
      <c r="K565" s="1288" t="str">
        <f t="shared" si="113"/>
        <v/>
      </c>
      <c r="L565" s="434"/>
    </row>
    <row r="566" spans="1:26" ht="18.75" hidden="1" customHeight="1">
      <c r="A566" s="18">
        <v>462</v>
      </c>
      <c r="B566" s="46"/>
      <c r="C566" s="223">
        <v>9356</v>
      </c>
      <c r="D566" s="468" t="s">
        <v>1262</v>
      </c>
      <c r="E566" s="403"/>
      <c r="F566" s="396">
        <f t="shared" si="118"/>
        <v>0</v>
      </c>
      <c r="G566" s="301"/>
      <c r="H566" s="302"/>
      <c r="I566" s="302"/>
      <c r="J566" s="303"/>
      <c r="K566" s="1288" t="str">
        <f t="shared" si="113"/>
        <v/>
      </c>
      <c r="L566" s="434"/>
    </row>
    <row r="567" spans="1:26" ht="18.75" hidden="1" customHeight="1">
      <c r="A567" s="18">
        <v>462</v>
      </c>
      <c r="B567" s="46"/>
      <c r="C567" s="221">
        <v>9395</v>
      </c>
      <c r="D567" s="282" t="s">
        <v>1264</v>
      </c>
      <c r="E567" s="459"/>
      <c r="F567" s="398">
        <f t="shared" si="118"/>
        <v>0</v>
      </c>
      <c r="G567" s="304"/>
      <c r="H567" s="305"/>
      <c r="I567" s="305"/>
      <c r="J567" s="306"/>
      <c r="K567" s="1288" t="str">
        <f t="shared" si="113"/>
        <v/>
      </c>
      <c r="L567" s="434"/>
    </row>
    <row r="568" spans="1:26" ht="18.75" hidden="1" customHeight="1">
      <c r="A568" s="13">
        <v>465</v>
      </c>
      <c r="B568" s="46"/>
      <c r="C568" s="52">
        <v>9396</v>
      </c>
      <c r="D568" s="226" t="s">
        <v>1263</v>
      </c>
      <c r="E568" s="406"/>
      <c r="F568" s="400">
        <f>G568+H568+I568+J568</f>
        <v>0</v>
      </c>
      <c r="G568" s="307"/>
      <c r="H568" s="308"/>
      <c r="I568" s="308"/>
      <c r="J568" s="309"/>
      <c r="K568" s="1288" t="str">
        <f t="shared" si="113"/>
        <v/>
      </c>
      <c r="L568" s="434"/>
    </row>
    <row r="569" spans="1:26" s="105" customFormat="1" ht="18" customHeight="1">
      <c r="A569" s="15">
        <v>470</v>
      </c>
      <c r="B569" s="290">
        <v>9500</v>
      </c>
      <c r="C569" s="1953" t="s">
        <v>1251</v>
      </c>
      <c r="D569" s="1953"/>
      <c r="E569" s="1495">
        <f t="shared" ref="E569:J569" si="119">SUM(E570:E588)</f>
        <v>0</v>
      </c>
      <c r="F569" s="411">
        <f t="shared" si="119"/>
        <v>-3742</v>
      </c>
      <c r="G569" s="479">
        <f t="shared" si="119"/>
        <v>-1861</v>
      </c>
      <c r="H569" s="477">
        <f t="shared" si="119"/>
        <v>0</v>
      </c>
      <c r="I569" s="477">
        <f t="shared" si="119"/>
        <v>-1881</v>
      </c>
      <c r="J569" s="445">
        <f t="shared" si="119"/>
        <v>0</v>
      </c>
      <c r="K569" s="1288">
        <f t="shared" si="113"/>
        <v>1</v>
      </c>
      <c r="L569" s="434"/>
      <c r="M569" s="1724"/>
      <c r="N569" s="103"/>
      <c r="O569" s="103"/>
      <c r="P569" s="103"/>
      <c r="Q569" s="103"/>
      <c r="R569" s="103"/>
      <c r="S569" s="103"/>
      <c r="T569" s="103"/>
      <c r="U569" s="103"/>
      <c r="V569" s="103"/>
      <c r="W569" s="103"/>
      <c r="X569" s="103"/>
      <c r="Y569" s="103"/>
      <c r="Z569" s="103"/>
    </row>
    <row r="570" spans="1:26" ht="18.75" hidden="1" customHeight="1">
      <c r="A570" s="13">
        <v>475</v>
      </c>
      <c r="B570" s="1723"/>
      <c r="C570" s="47">
        <v>9501</v>
      </c>
      <c r="D570" s="87" t="s">
        <v>2151</v>
      </c>
      <c r="E570" s="391">
        <v>0</v>
      </c>
      <c r="F570" s="392">
        <f t="shared" ref="F570:F588" si="120">G570+H570+I570+J570</f>
        <v>0</v>
      </c>
      <c r="G570" s="295">
        <v>0</v>
      </c>
      <c r="H570" s="1248">
        <v>0</v>
      </c>
      <c r="I570" s="1248">
        <v>0</v>
      </c>
      <c r="J570" s="497">
        <v>0</v>
      </c>
      <c r="K570" s="1288" t="str">
        <f t="shared" si="113"/>
        <v/>
      </c>
      <c r="L570" s="434"/>
      <c r="M570" s="1724">
        <f t="shared" ref="M570:M575" si="121">+IF(OR($F570&lt;0,$E570&lt;0),"Гр.знак",0)</f>
        <v>0</v>
      </c>
    </row>
    <row r="571" spans="1:26" ht="18.75" hidden="1" customHeight="1">
      <c r="A571" s="13">
        <v>480</v>
      </c>
      <c r="B571" s="1721"/>
      <c r="C571" s="49">
        <v>9502</v>
      </c>
      <c r="D571" s="219" t="s">
        <v>2168</v>
      </c>
      <c r="E571" s="393"/>
      <c r="F571" s="394">
        <f t="shared" si="120"/>
        <v>0</v>
      </c>
      <c r="G571" s="1249">
        <v>0</v>
      </c>
      <c r="H571" s="299"/>
      <c r="I571" s="1250">
        <v>0</v>
      </c>
      <c r="J571" s="498">
        <v>0</v>
      </c>
      <c r="K571" s="1288" t="str">
        <f t="shared" si="113"/>
        <v/>
      </c>
      <c r="L571" s="434"/>
      <c r="M571" s="1724">
        <f t="shared" si="121"/>
        <v>0</v>
      </c>
      <c r="N571" s="105"/>
      <c r="O571" s="105"/>
      <c r="P571" s="105"/>
      <c r="Q571" s="105"/>
      <c r="R571" s="105"/>
      <c r="S571" s="105"/>
      <c r="T571" s="105"/>
      <c r="U571" s="105"/>
      <c r="V571" s="105"/>
      <c r="W571" s="105"/>
      <c r="X571" s="105"/>
      <c r="Y571" s="105"/>
      <c r="Z571" s="105"/>
    </row>
    <row r="572" spans="1:26" ht="18.75" hidden="1" customHeight="1">
      <c r="A572" s="13">
        <v>485</v>
      </c>
      <c r="B572" s="1721"/>
      <c r="C572" s="49">
        <v>9503</v>
      </c>
      <c r="D572" s="219" t="s">
        <v>2152</v>
      </c>
      <c r="E572" s="393">
        <v>0</v>
      </c>
      <c r="F572" s="394">
        <f t="shared" si="120"/>
        <v>0</v>
      </c>
      <c r="G572" s="298">
        <v>0</v>
      </c>
      <c r="H572" s="1250">
        <v>0</v>
      </c>
      <c r="I572" s="1250">
        <v>0</v>
      </c>
      <c r="J572" s="498">
        <v>0</v>
      </c>
      <c r="K572" s="1288" t="str">
        <f t="shared" si="113"/>
        <v/>
      </c>
      <c r="L572" s="434"/>
      <c r="M572" s="1724">
        <f t="shared" si="121"/>
        <v>0</v>
      </c>
    </row>
    <row r="573" spans="1:26" ht="18.75" hidden="1" customHeight="1">
      <c r="A573" s="13">
        <v>490</v>
      </c>
      <c r="B573" s="1721"/>
      <c r="C573" s="49">
        <v>9504</v>
      </c>
      <c r="D573" s="219" t="s">
        <v>2153</v>
      </c>
      <c r="E573" s="393"/>
      <c r="F573" s="394">
        <f t="shared" si="120"/>
        <v>0</v>
      </c>
      <c r="G573" s="1249">
        <v>0</v>
      </c>
      <c r="H573" s="299"/>
      <c r="I573" s="1250">
        <v>0</v>
      </c>
      <c r="J573" s="498">
        <v>0</v>
      </c>
      <c r="K573" s="1288" t="str">
        <f t="shared" si="113"/>
        <v/>
      </c>
      <c r="L573" s="434"/>
      <c r="M573" s="1724">
        <f t="shared" si="121"/>
        <v>0</v>
      </c>
    </row>
    <row r="574" spans="1:26" ht="18.75" hidden="1" customHeight="1">
      <c r="A574" s="13">
        <v>495</v>
      </c>
      <c r="B574" s="1721"/>
      <c r="C574" s="49">
        <v>9505</v>
      </c>
      <c r="D574" s="219" t="s">
        <v>2154</v>
      </c>
      <c r="E574" s="393"/>
      <c r="F574" s="394">
        <f t="shared" si="120"/>
        <v>0</v>
      </c>
      <c r="G574" s="1249">
        <v>0</v>
      </c>
      <c r="H574" s="1250">
        <v>0</v>
      </c>
      <c r="I574" s="299">
        <v>0</v>
      </c>
      <c r="J574" s="498">
        <v>0</v>
      </c>
      <c r="K574" s="1288" t="str">
        <f t="shared" si="113"/>
        <v/>
      </c>
      <c r="L574" s="434"/>
      <c r="M574" s="1724">
        <f t="shared" si="121"/>
        <v>0</v>
      </c>
    </row>
    <row r="575" spans="1:26" ht="18.75" hidden="1" customHeight="1">
      <c r="A575" s="13">
        <v>500</v>
      </c>
      <c r="B575" s="1721"/>
      <c r="C575" s="49">
        <v>9506</v>
      </c>
      <c r="D575" s="219" t="s">
        <v>2155</v>
      </c>
      <c r="E575" s="393"/>
      <c r="F575" s="394">
        <f t="shared" si="120"/>
        <v>0</v>
      </c>
      <c r="G575" s="1249">
        <v>0</v>
      </c>
      <c r="H575" s="1250">
        <v>0</v>
      </c>
      <c r="I575" s="299"/>
      <c r="J575" s="498">
        <v>0</v>
      </c>
      <c r="K575" s="1288" t="str">
        <f t="shared" si="113"/>
        <v/>
      </c>
      <c r="L575" s="434"/>
      <c r="M575" s="1724">
        <f t="shared" si="121"/>
        <v>0</v>
      </c>
    </row>
    <row r="576" spans="1:26" ht="18.75" hidden="1" customHeight="1">
      <c r="A576" s="13">
        <v>505</v>
      </c>
      <c r="B576" s="1721"/>
      <c r="C576" s="49">
        <v>9507</v>
      </c>
      <c r="D576" s="219" t="s">
        <v>2156</v>
      </c>
      <c r="E576" s="393">
        <v>0</v>
      </c>
      <c r="F576" s="394">
        <f t="shared" si="120"/>
        <v>0</v>
      </c>
      <c r="G576" s="298">
        <v>0</v>
      </c>
      <c r="H576" s="1250">
        <v>0</v>
      </c>
      <c r="I576" s="1250">
        <v>0</v>
      </c>
      <c r="J576" s="498">
        <v>0</v>
      </c>
      <c r="K576" s="1288" t="str">
        <f t="shared" si="113"/>
        <v/>
      </c>
      <c r="L576" s="434"/>
      <c r="M576" s="1724">
        <f t="shared" ref="M576:M581" si="122">+IF(OR($F576&gt;0,$E576&gt;0),"Гр.знак",0)</f>
        <v>0</v>
      </c>
    </row>
    <row r="577" spans="1:26" ht="18.75" hidden="1" customHeight="1">
      <c r="A577" s="13">
        <v>510</v>
      </c>
      <c r="B577" s="1721"/>
      <c r="C577" s="49">
        <v>9508</v>
      </c>
      <c r="D577" s="219" t="s">
        <v>2157</v>
      </c>
      <c r="E577" s="393"/>
      <c r="F577" s="394">
        <f t="shared" si="120"/>
        <v>0</v>
      </c>
      <c r="G577" s="1249">
        <v>0</v>
      </c>
      <c r="H577" s="299">
        <v>0</v>
      </c>
      <c r="I577" s="1250">
        <v>0</v>
      </c>
      <c r="J577" s="498">
        <v>0</v>
      </c>
      <c r="K577" s="1288" t="str">
        <f t="shared" si="113"/>
        <v/>
      </c>
      <c r="L577" s="434"/>
      <c r="M577" s="1724">
        <f t="shared" si="122"/>
        <v>0</v>
      </c>
    </row>
    <row r="578" spans="1:26" ht="18.75" hidden="1" customHeight="1">
      <c r="A578" s="13">
        <v>515</v>
      </c>
      <c r="B578" s="1721"/>
      <c r="C578" s="49">
        <v>9509</v>
      </c>
      <c r="D578" s="219" t="s">
        <v>2158</v>
      </c>
      <c r="E578" s="393">
        <v>0</v>
      </c>
      <c r="F578" s="394">
        <f t="shared" si="120"/>
        <v>0</v>
      </c>
      <c r="G578" s="298">
        <v>0</v>
      </c>
      <c r="H578" s="1250">
        <v>0</v>
      </c>
      <c r="I578" s="1250">
        <v>0</v>
      </c>
      <c r="J578" s="498">
        <v>0</v>
      </c>
      <c r="K578" s="1288" t="str">
        <f t="shared" si="113"/>
        <v/>
      </c>
      <c r="L578" s="434"/>
      <c r="M578" s="1724">
        <f t="shared" si="122"/>
        <v>0</v>
      </c>
    </row>
    <row r="579" spans="1:26" ht="18.75" hidden="1" customHeight="1">
      <c r="A579" s="13">
        <v>520</v>
      </c>
      <c r="B579" s="1721"/>
      <c r="C579" s="49">
        <v>9510</v>
      </c>
      <c r="D579" s="219" t="s">
        <v>2159</v>
      </c>
      <c r="E579" s="393"/>
      <c r="F579" s="394">
        <f t="shared" si="120"/>
        <v>0</v>
      </c>
      <c r="G579" s="1249">
        <v>0</v>
      </c>
      <c r="H579" s="299">
        <v>0</v>
      </c>
      <c r="I579" s="1250">
        <v>0</v>
      </c>
      <c r="J579" s="498">
        <v>0</v>
      </c>
      <c r="K579" s="1288" t="str">
        <f t="shared" si="113"/>
        <v/>
      </c>
      <c r="L579" s="434"/>
      <c r="M579" s="1724">
        <f t="shared" si="122"/>
        <v>0</v>
      </c>
    </row>
    <row r="580" spans="1:26" ht="18.75" customHeight="1">
      <c r="A580" s="13">
        <v>525</v>
      </c>
      <c r="B580" s="1721"/>
      <c r="C580" s="49">
        <v>9511</v>
      </c>
      <c r="D580" s="219" t="s">
        <v>2160</v>
      </c>
      <c r="E580" s="393"/>
      <c r="F580" s="394">
        <f t="shared" si="120"/>
        <v>-1881</v>
      </c>
      <c r="G580" s="1249">
        <v>0</v>
      </c>
      <c r="H580" s="1250">
        <v>0</v>
      </c>
      <c r="I580" s="299">
        <v>-1881</v>
      </c>
      <c r="J580" s="498">
        <v>0</v>
      </c>
      <c r="K580" s="1288">
        <f t="shared" si="113"/>
        <v>1</v>
      </c>
      <c r="L580" s="434"/>
      <c r="M580" s="1724">
        <f t="shared" si="122"/>
        <v>0</v>
      </c>
    </row>
    <row r="581" spans="1:26" ht="18.75" hidden="1" customHeight="1">
      <c r="A581" s="13">
        <v>530</v>
      </c>
      <c r="B581" s="1721"/>
      <c r="C581" s="49">
        <v>9512</v>
      </c>
      <c r="D581" s="219" t="s">
        <v>2161</v>
      </c>
      <c r="E581" s="393"/>
      <c r="F581" s="394">
        <f t="shared" si="120"/>
        <v>0</v>
      </c>
      <c r="G581" s="1249">
        <v>0</v>
      </c>
      <c r="H581" s="1250">
        <v>0</v>
      </c>
      <c r="I581" s="299">
        <v>0</v>
      </c>
      <c r="J581" s="498">
        <v>0</v>
      </c>
      <c r="K581" s="1288" t="str">
        <f t="shared" si="113"/>
        <v/>
      </c>
      <c r="L581" s="434"/>
      <c r="M581" s="1724">
        <f t="shared" si="122"/>
        <v>0</v>
      </c>
    </row>
    <row r="582" spans="1:26" ht="18.75" customHeight="1">
      <c r="A582" s="13">
        <v>535</v>
      </c>
      <c r="B582" s="46"/>
      <c r="C582" s="72">
        <v>9513</v>
      </c>
      <c r="D582" s="83" t="s">
        <v>610</v>
      </c>
      <c r="E582" s="441">
        <v>0</v>
      </c>
      <c r="F582" s="410">
        <f t="shared" si="120"/>
        <v>-1861</v>
      </c>
      <c r="G582" s="359">
        <v>-1861</v>
      </c>
      <c r="H582" s="360">
        <v>0</v>
      </c>
      <c r="I582" s="1256">
        <v>0</v>
      </c>
      <c r="J582" s="361">
        <v>0</v>
      </c>
      <c r="K582" s="1288">
        <f t="shared" si="113"/>
        <v>1</v>
      </c>
      <c r="L582" s="434"/>
    </row>
    <row r="583" spans="1:26" ht="31.5" hidden="1">
      <c r="A583" s="13">
        <v>540</v>
      </c>
      <c r="B583" s="46"/>
      <c r="C583" s="133">
        <v>9514</v>
      </c>
      <c r="D583" s="267" t="s">
        <v>2162</v>
      </c>
      <c r="E583" s="442"/>
      <c r="F583" s="443">
        <f t="shared" si="120"/>
        <v>0</v>
      </c>
      <c r="G583" s="1249">
        <v>0</v>
      </c>
      <c r="H583" s="483"/>
      <c r="I583" s="483"/>
      <c r="J583" s="1253">
        <v>0</v>
      </c>
      <c r="K583" s="1288" t="str">
        <f t="shared" si="113"/>
        <v/>
      </c>
      <c r="L583" s="434"/>
    </row>
    <row r="584" spans="1:26" s="289" customFormat="1" ht="27.75" hidden="1" customHeight="1">
      <c r="A584" s="288">
        <v>545</v>
      </c>
      <c r="B584" s="1721"/>
      <c r="C584" s="872">
        <v>9521</v>
      </c>
      <c r="D584" s="282" t="s">
        <v>2163</v>
      </c>
      <c r="E584" s="397"/>
      <c r="F584" s="398">
        <f t="shared" si="120"/>
        <v>0</v>
      </c>
      <c r="G584" s="1249">
        <v>0</v>
      </c>
      <c r="H584" s="305"/>
      <c r="I584" s="1250">
        <v>0</v>
      </c>
      <c r="J584" s="1254">
        <v>0</v>
      </c>
      <c r="K584" s="1288" t="str">
        <f t="shared" si="113"/>
        <v/>
      </c>
      <c r="L584" s="435"/>
      <c r="M584" s="1724">
        <f>+IF(OR($F584&lt;0,$E584&lt;0),"Гр.знак",0)</f>
        <v>0</v>
      </c>
    </row>
    <row r="585" spans="1:26" ht="18.75" hidden="1" customHeight="1">
      <c r="A585" s="13">
        <v>550</v>
      </c>
      <c r="B585" s="1721"/>
      <c r="C585" s="49">
        <v>9522</v>
      </c>
      <c r="D585" s="820" t="s">
        <v>2164</v>
      </c>
      <c r="E585" s="393"/>
      <c r="F585" s="394">
        <f t="shared" si="120"/>
        <v>0</v>
      </c>
      <c r="G585" s="1249">
        <v>0</v>
      </c>
      <c r="H585" s="1250">
        <v>0</v>
      </c>
      <c r="I585" s="299"/>
      <c r="J585" s="498">
        <v>0</v>
      </c>
      <c r="K585" s="1288" t="str">
        <f t="shared" si="113"/>
        <v/>
      </c>
      <c r="L585" s="434"/>
      <c r="M585" s="1724">
        <f>+IF(OR($F585&lt;0,$E585&lt;0),"Гр.знак",0)</f>
        <v>0</v>
      </c>
    </row>
    <row r="586" spans="1:26" ht="18.75" hidden="1" customHeight="1">
      <c r="A586" s="13">
        <v>555</v>
      </c>
      <c r="B586" s="1721"/>
      <c r="C586" s="49">
        <v>9528</v>
      </c>
      <c r="D586" s="820" t="s">
        <v>2165</v>
      </c>
      <c r="E586" s="393"/>
      <c r="F586" s="394">
        <f t="shared" si="120"/>
        <v>0</v>
      </c>
      <c r="G586" s="1249">
        <v>0</v>
      </c>
      <c r="H586" s="1250">
        <v>0</v>
      </c>
      <c r="I586" s="299"/>
      <c r="J586" s="498">
        <v>0</v>
      </c>
      <c r="K586" s="1288" t="str">
        <f t="shared" si="113"/>
        <v/>
      </c>
      <c r="L586" s="434"/>
      <c r="M586" s="1724">
        <f>+IF(OR($F586&gt;0,$E586&gt;0),"Гр.знак",0)</f>
        <v>0</v>
      </c>
    </row>
    <row r="587" spans="1:26" ht="18.75" hidden="1" customHeight="1">
      <c r="A587" s="13">
        <v>560</v>
      </c>
      <c r="B587" s="1721"/>
      <c r="C587" s="223">
        <v>9529</v>
      </c>
      <c r="D587" s="468" t="s">
        <v>2166</v>
      </c>
      <c r="E587" s="395"/>
      <c r="F587" s="396">
        <f t="shared" si="120"/>
        <v>0</v>
      </c>
      <c r="G587" s="1249">
        <v>0</v>
      </c>
      <c r="H587" s="302"/>
      <c r="I587" s="1250">
        <v>0</v>
      </c>
      <c r="J587" s="499">
        <v>0</v>
      </c>
      <c r="K587" s="1288" t="str">
        <f t="shared" si="113"/>
        <v/>
      </c>
      <c r="L587" s="434"/>
      <c r="M587" s="1724">
        <f>+IF(OR($F587&gt;0,$E587&gt;0),"Гр.знак",0)</f>
        <v>0</v>
      </c>
    </row>
    <row r="588" spans="1:26" ht="31.5" hidden="1">
      <c r="A588" s="13">
        <v>561</v>
      </c>
      <c r="B588" s="46"/>
      <c r="C588" s="132">
        <v>9549</v>
      </c>
      <c r="D588" s="821" t="s">
        <v>2167</v>
      </c>
      <c r="E588" s="469"/>
      <c r="F588" s="465">
        <f t="shared" si="120"/>
        <v>0</v>
      </c>
      <c r="G588" s="1249">
        <v>0</v>
      </c>
      <c r="H588" s="491"/>
      <c r="I588" s="491"/>
      <c r="J588" s="1255">
        <v>0</v>
      </c>
      <c r="K588" s="1288" t="str">
        <f t="shared" si="113"/>
        <v/>
      </c>
      <c r="L588" s="434"/>
    </row>
    <row r="589" spans="1:26" s="105" customFormat="1" ht="18.75" hidden="1" customHeight="1">
      <c r="A589" s="15">
        <v>565</v>
      </c>
      <c r="B589" s="290">
        <v>9600</v>
      </c>
      <c r="C589" s="1953" t="s">
        <v>1242</v>
      </c>
      <c r="D589" s="1956"/>
      <c r="E589" s="1495">
        <f t="shared" ref="E589:J589" si="123">SUM(E590:E593)</f>
        <v>0</v>
      </c>
      <c r="F589" s="411">
        <f t="shared" si="123"/>
        <v>0</v>
      </c>
      <c r="G589" s="479">
        <f t="shared" si="123"/>
        <v>0</v>
      </c>
      <c r="H589" s="477">
        <f t="shared" si="123"/>
        <v>0</v>
      </c>
      <c r="I589" s="477">
        <f t="shared" si="123"/>
        <v>0</v>
      </c>
      <c r="J589" s="445">
        <f t="shared" si="123"/>
        <v>0</v>
      </c>
      <c r="K589" s="1290" t="str">
        <f>(IF($E589&lt;&gt;0,$K$2,IF($F589&lt;&gt;0,$K$2,IF($F590&lt;&gt;0,$K$2,IF($F591&lt;&gt;0,$K$2,IF($F592&lt;&gt;0,$K$2,IF($F593&lt;&gt;0,$K$2,"")))))))</f>
        <v/>
      </c>
      <c r="L589" s="434"/>
      <c r="M589" s="1724"/>
      <c r="N589" s="103"/>
      <c r="O589" s="103"/>
      <c r="P589" s="103"/>
      <c r="Q589" s="103"/>
      <c r="R589" s="103"/>
      <c r="S589" s="103"/>
      <c r="T589" s="103"/>
      <c r="U589" s="103"/>
      <c r="V589" s="103"/>
      <c r="W589" s="103"/>
      <c r="X589" s="103"/>
      <c r="Y589" s="103"/>
      <c r="Z589" s="103"/>
    </row>
    <row r="590" spans="1:26" ht="31.5" hidden="1" customHeight="1">
      <c r="A590" s="17">
        <v>566</v>
      </c>
      <c r="B590" s="1721"/>
      <c r="C590" s="274">
        <v>9601</v>
      </c>
      <c r="D590" s="470" t="s">
        <v>2169</v>
      </c>
      <c r="E590" s="391"/>
      <c r="F590" s="392">
        <f>G590+H590+I590+J590</f>
        <v>0</v>
      </c>
      <c r="G590" s="295"/>
      <c r="H590" s="1248">
        <v>0</v>
      </c>
      <c r="I590" s="1248">
        <v>0</v>
      </c>
      <c r="J590" s="497">
        <v>0</v>
      </c>
      <c r="K590" s="1288" t="str">
        <f t="shared" si="113"/>
        <v/>
      </c>
      <c r="L590" s="434"/>
      <c r="M590" s="1724">
        <f>+IF(AND($F$12&lt;&gt;"9900",OR($F590&lt;0,$E590&lt;0)),"Гр.знак",IF(AND($F$12="9900",OR($F590&gt;0,$E590&gt;0)),"Гр.знак",0))</f>
        <v>0</v>
      </c>
    </row>
    <row r="591" spans="1:26" ht="36" hidden="1" customHeight="1">
      <c r="A591" s="17">
        <v>567</v>
      </c>
      <c r="B591" s="1721"/>
      <c r="C591" s="460">
        <v>9603</v>
      </c>
      <c r="D591" s="471" t="s">
        <v>2170</v>
      </c>
      <c r="E591" s="395"/>
      <c r="F591" s="396">
        <f>G591+H591+I591+J591</f>
        <v>0</v>
      </c>
      <c r="G591" s="301"/>
      <c r="H591" s="500">
        <v>0</v>
      </c>
      <c r="I591" s="500">
        <v>0</v>
      </c>
      <c r="J591" s="499">
        <v>0</v>
      </c>
      <c r="K591" s="1288" t="str">
        <f t="shared" si="113"/>
        <v/>
      </c>
      <c r="L591" s="434"/>
      <c r="M591" s="1724">
        <f>+IF(AND($F$12&lt;&gt;"9900",OR($F591&lt;0,$E591&lt;0)),"Гр.знак",IF(AND($F$12="9900",OR($F591&gt;0,$E591&gt;0)),"Гр.знак",0))</f>
        <v>0</v>
      </c>
      <c r="N591" s="105"/>
      <c r="O591" s="105"/>
      <c r="P591" s="105"/>
      <c r="Q591" s="105"/>
      <c r="R591" s="105"/>
      <c r="S591" s="105"/>
      <c r="T591" s="105"/>
      <c r="U591" s="105"/>
      <c r="V591" s="105"/>
      <c r="W591" s="105"/>
      <c r="X591" s="105"/>
      <c r="Y591" s="105"/>
      <c r="Z591" s="105"/>
    </row>
    <row r="592" spans="1:26" ht="30.75" hidden="1" customHeight="1">
      <c r="A592" s="17">
        <v>568</v>
      </c>
      <c r="B592" s="1721"/>
      <c r="C592" s="221">
        <v>9607</v>
      </c>
      <c r="D592" s="472" t="s">
        <v>2171</v>
      </c>
      <c r="E592" s="397">
        <v>0</v>
      </c>
      <c r="F592" s="398">
        <f>G592+H592+I592+J592</f>
        <v>0</v>
      </c>
      <c r="G592" s="304">
        <v>0</v>
      </c>
      <c r="H592" s="1246">
        <v>0</v>
      </c>
      <c r="I592" s="1246">
        <v>0</v>
      </c>
      <c r="J592" s="1254">
        <v>0</v>
      </c>
      <c r="K592" s="1288" t="str">
        <f t="shared" ref="K592:K599" si="124">(IF($E592&lt;&gt;0,$K$2,IF($F592&lt;&gt;0,$K$2,IF($G592&lt;&gt;0,$K$2,IF($H592&lt;&gt;0,$K$2,IF($I592&lt;&gt;0,$K$2,IF($J592&lt;&gt;0,$K$2,"")))))))</f>
        <v/>
      </c>
      <c r="L592" s="434"/>
      <c r="M592" s="1724">
        <f>+IF(AND($F$12&lt;&gt;"9900",OR($F592&gt;0,$E592&gt;0)),"Гр.знак",IF(AND($F$12="9900",OR($F592&lt;0,$E592&lt;0)),"Гр.знак",0))</f>
        <v>0</v>
      </c>
    </row>
    <row r="593" spans="1:26" ht="18.75" hidden="1" customHeight="1">
      <c r="A593" s="17">
        <v>569</v>
      </c>
      <c r="B593" s="1721"/>
      <c r="C593" s="276">
        <v>9609</v>
      </c>
      <c r="D593" s="473" t="s">
        <v>2172</v>
      </c>
      <c r="E593" s="399">
        <v>0</v>
      </c>
      <c r="F593" s="400">
        <f>G593+H593+I593+J593</f>
        <v>0</v>
      </c>
      <c r="G593" s="307">
        <v>0</v>
      </c>
      <c r="H593" s="1252">
        <v>0</v>
      </c>
      <c r="I593" s="1252">
        <v>0</v>
      </c>
      <c r="J593" s="1257">
        <v>0</v>
      </c>
      <c r="K593" s="1288" t="str">
        <f t="shared" si="124"/>
        <v/>
      </c>
      <c r="L593" s="434"/>
      <c r="M593" s="1724">
        <f>+IF(AND($F$12&lt;&gt;"9900",OR($F593&gt;0,$E593&gt;0)),"Гр.знак",IF(AND($F$12="9900",OR($F593&lt;0,$E593&lt;0)),"Гр.знак",0))</f>
        <v>0</v>
      </c>
    </row>
    <row r="594" spans="1:26" s="105" customFormat="1" ht="18" customHeight="1">
      <c r="A594" s="15">
        <v>575</v>
      </c>
      <c r="B594" s="290">
        <v>9800</v>
      </c>
      <c r="C594" s="1953" t="s">
        <v>611</v>
      </c>
      <c r="D594" s="1956"/>
      <c r="E594" s="1495">
        <f t="shared" ref="E594:J594" si="125">SUM(E595:E599)</f>
        <v>0</v>
      </c>
      <c r="F594" s="411">
        <f t="shared" si="125"/>
        <v>0</v>
      </c>
      <c r="G594" s="479">
        <f t="shared" si="125"/>
        <v>-143759</v>
      </c>
      <c r="H594" s="477">
        <f t="shared" si="125"/>
        <v>0</v>
      </c>
      <c r="I594" s="477">
        <f t="shared" si="125"/>
        <v>143759</v>
      </c>
      <c r="J594" s="445">
        <f t="shared" si="125"/>
        <v>0</v>
      </c>
      <c r="K594" s="1288">
        <f t="shared" si="124"/>
        <v>1</v>
      </c>
      <c r="L594" s="434"/>
      <c r="M594" s="1724"/>
      <c r="N594" s="103"/>
      <c r="O594" s="103"/>
      <c r="P594" s="103"/>
      <c r="Q594" s="103"/>
      <c r="R594" s="103"/>
      <c r="S594" s="103"/>
      <c r="T594" s="103"/>
      <c r="U594" s="103"/>
      <c r="V594" s="103"/>
      <c r="W594" s="103"/>
      <c r="X594" s="103"/>
      <c r="Y594" s="103"/>
      <c r="Z594" s="103"/>
    </row>
    <row r="595" spans="1:26" ht="18.75" customHeight="1">
      <c r="A595" s="13">
        <v>580</v>
      </c>
      <c r="B595" s="135"/>
      <c r="C595" s="47">
        <v>9810</v>
      </c>
      <c r="D595" s="87" t="s">
        <v>598</v>
      </c>
      <c r="E595" s="501">
        <v>0</v>
      </c>
      <c r="F595" s="392">
        <f>G595+H595+I595+J595</f>
        <v>0</v>
      </c>
      <c r="G595" s="295">
        <v>-143759</v>
      </c>
      <c r="H595" s="296">
        <v>0</v>
      </c>
      <c r="I595" s="296">
        <v>143759</v>
      </c>
      <c r="J595" s="497">
        <v>0</v>
      </c>
      <c r="K595" s="1288">
        <f t="shared" si="124"/>
        <v>1</v>
      </c>
      <c r="L595" s="434"/>
    </row>
    <row r="596" spans="1:26" ht="18.75" hidden="1" customHeight="1">
      <c r="A596" s="13">
        <v>585</v>
      </c>
      <c r="B596" s="135"/>
      <c r="C596" s="49">
        <v>9820</v>
      </c>
      <c r="D596" s="50" t="s">
        <v>599</v>
      </c>
      <c r="E596" s="502">
        <v>0</v>
      </c>
      <c r="F596" s="394">
        <f>G596+H596+I596+J596</f>
        <v>0</v>
      </c>
      <c r="G596" s="298">
        <v>0</v>
      </c>
      <c r="H596" s="299">
        <v>0</v>
      </c>
      <c r="I596" s="299">
        <v>0</v>
      </c>
      <c r="J596" s="498">
        <v>0</v>
      </c>
      <c r="K596" s="1288" t="str">
        <f t="shared" si="124"/>
        <v/>
      </c>
      <c r="L596" s="434"/>
      <c r="N596" s="105"/>
      <c r="O596" s="105"/>
      <c r="P596" s="105"/>
      <c r="Q596" s="105"/>
      <c r="R596" s="105"/>
      <c r="S596" s="105"/>
      <c r="T596" s="105"/>
      <c r="U596" s="105"/>
      <c r="V596" s="105"/>
      <c r="W596" s="105"/>
      <c r="X596" s="105"/>
      <c r="Y596" s="105"/>
      <c r="Z596" s="105"/>
    </row>
    <row r="597" spans="1:26" ht="18.75" hidden="1" customHeight="1">
      <c r="A597" s="13">
        <v>590</v>
      </c>
      <c r="B597" s="135"/>
      <c r="C597" s="49">
        <v>9830</v>
      </c>
      <c r="D597" s="50" t="s">
        <v>600</v>
      </c>
      <c r="E597" s="502">
        <v>0</v>
      </c>
      <c r="F597" s="394">
        <f>G597+H597+I597+J597</f>
        <v>0</v>
      </c>
      <c r="G597" s="298">
        <v>0</v>
      </c>
      <c r="H597" s="299">
        <v>0</v>
      </c>
      <c r="I597" s="299">
        <v>0</v>
      </c>
      <c r="J597" s="498">
        <v>0</v>
      </c>
      <c r="K597" s="1288" t="str">
        <f t="shared" si="124"/>
        <v/>
      </c>
      <c r="L597" s="434"/>
    </row>
    <row r="598" spans="1:26" ht="18.75" hidden="1" customHeight="1">
      <c r="A598" s="8">
        <v>600</v>
      </c>
      <c r="B598" s="135"/>
      <c r="C598" s="72">
        <v>9850</v>
      </c>
      <c r="D598" s="83" t="s">
        <v>601</v>
      </c>
      <c r="E598" s="503">
        <v>0</v>
      </c>
      <c r="F598" s="410">
        <f>G598+H598+I598+J598</f>
        <v>0</v>
      </c>
      <c r="G598" s="359"/>
      <c r="H598" s="500">
        <v>0</v>
      </c>
      <c r="I598" s="500">
        <v>0</v>
      </c>
      <c r="J598" s="499">
        <v>0</v>
      </c>
      <c r="K598" s="1288" t="str">
        <f t="shared" si="124"/>
        <v/>
      </c>
      <c r="L598" s="434"/>
    </row>
    <row r="599" spans="1:26" hidden="1">
      <c r="A599" s="8">
        <v>605</v>
      </c>
      <c r="B599" s="418"/>
      <c r="C599" s="451">
        <v>9890</v>
      </c>
      <c r="D599" s="474" t="s">
        <v>2145</v>
      </c>
      <c r="E599" s="475">
        <v>0</v>
      </c>
      <c r="F599" s="452">
        <f>G599+H599+I599+J599</f>
        <v>0</v>
      </c>
      <c r="G599" s="492">
        <v>0</v>
      </c>
      <c r="H599" s="496">
        <v>0</v>
      </c>
      <c r="I599" s="496">
        <v>0</v>
      </c>
      <c r="J599" s="495">
        <v>0</v>
      </c>
      <c r="K599" s="1288" t="str">
        <f t="shared" si="124"/>
        <v/>
      </c>
      <c r="L599" s="434"/>
    </row>
    <row r="600" spans="1:26" ht="20.25" customHeight="1" thickBot="1">
      <c r="A600" s="8">
        <v>610</v>
      </c>
      <c r="B600" s="1238" t="s">
        <v>1210</v>
      </c>
      <c r="C600" s="1239" t="s">
        <v>478</v>
      </c>
      <c r="D600" s="1240" t="s">
        <v>1253</v>
      </c>
      <c r="E600" s="1241">
        <f t="shared" ref="E600:J600" si="126">SUM(E464,E468,E471,E474,E484,E500,E505,E506,E515,E519,E524,E481,E527,E534,E538,E539,E544,E547,E569,E589,E594)</f>
        <v>0</v>
      </c>
      <c r="F600" s="1241">
        <f t="shared" si="126"/>
        <v>-1131628</v>
      </c>
      <c r="G600" s="1242">
        <f t="shared" si="126"/>
        <v>143</v>
      </c>
      <c r="H600" s="1243">
        <f t="shared" si="126"/>
        <v>0</v>
      </c>
      <c r="I600" s="1243">
        <f t="shared" si="126"/>
        <v>141878</v>
      </c>
      <c r="J600" s="1244">
        <f t="shared" si="126"/>
        <v>-1273649</v>
      </c>
      <c r="K600" s="4">
        <v>1</v>
      </c>
      <c r="L600" s="284"/>
    </row>
    <row r="601" spans="1:26" ht="18.75" customHeight="1" thickTop="1">
      <c r="A601" s="8"/>
      <c r="B601" s="524"/>
      <c r="C601" s="524"/>
      <c r="D601" s="1225">
        <f>+IF(+SUM(E601:J601)=0,0,"Контрола: дефицит/излишък = финансиране с обратен знак (V. + VІ. = 0)")</f>
        <v>0</v>
      </c>
      <c r="E601" s="883">
        <f t="shared" ref="E601:J601" si="127">E600+E448</f>
        <v>0</v>
      </c>
      <c r="F601" s="884">
        <f t="shared" si="127"/>
        <v>0</v>
      </c>
      <c r="G601" s="885">
        <f t="shared" si="127"/>
        <v>0</v>
      </c>
      <c r="H601" s="885">
        <f t="shared" si="127"/>
        <v>0</v>
      </c>
      <c r="I601" s="885">
        <f t="shared" si="127"/>
        <v>0</v>
      </c>
      <c r="J601" s="885">
        <f t="shared" si="127"/>
        <v>0</v>
      </c>
      <c r="K601" s="4">
        <v>1</v>
      </c>
      <c r="L601" s="284"/>
    </row>
    <row r="602" spans="1:26" ht="7.5" customHeight="1">
      <c r="A602" s="8"/>
      <c r="B602" s="894"/>
      <c r="C602" s="895"/>
      <c r="D602" s="138"/>
      <c r="E602" s="138"/>
      <c r="F602" s="138"/>
      <c r="G602" s="524"/>
      <c r="H602" s="524"/>
      <c r="I602" s="524"/>
      <c r="J602" s="524"/>
      <c r="K602" s="4">
        <v>1</v>
      </c>
      <c r="L602" s="284"/>
    </row>
    <row r="603" spans="1:26" ht="45" customHeight="1">
      <c r="A603" s="8"/>
      <c r="B603" s="894"/>
      <c r="C603" s="896"/>
      <c r="D603" s="897"/>
      <c r="E603" s="898"/>
      <c r="F603" s="898" t="s">
        <v>1254</v>
      </c>
      <c r="G603" s="1970"/>
      <c r="H603" s="1971"/>
      <c r="I603" s="1971"/>
      <c r="J603" s="1972"/>
      <c r="K603" s="4">
        <v>1</v>
      </c>
      <c r="L603" s="436"/>
    </row>
    <row r="604" spans="1:26" ht="18.75" customHeight="1">
      <c r="A604" s="8"/>
      <c r="B604" s="894"/>
      <c r="C604" s="895"/>
      <c r="D604" s="897"/>
      <c r="E604" s="524"/>
      <c r="F604" s="895"/>
      <c r="G604" s="1968" t="s">
        <v>1306</v>
      </c>
      <c r="H604" s="1968"/>
      <c r="I604" s="1968"/>
      <c r="J604" s="1968"/>
      <c r="K604" s="4">
        <v>1</v>
      </c>
      <c r="L604" s="436"/>
    </row>
    <row r="605" spans="1:26" ht="6.75" customHeight="1">
      <c r="A605" s="8"/>
      <c r="B605" s="894"/>
      <c r="C605" s="895"/>
      <c r="D605" s="897"/>
      <c r="E605" s="524"/>
      <c r="F605" s="895"/>
      <c r="G605" s="138"/>
      <c r="H605" s="138"/>
      <c r="I605" s="138"/>
      <c r="J605" s="138"/>
      <c r="K605" s="4">
        <v>1</v>
      </c>
      <c r="L605" s="436"/>
    </row>
    <row r="606" spans="1:26" ht="45.75" customHeight="1">
      <c r="A606" s="8"/>
      <c r="B606" s="894"/>
      <c r="C606" s="892" t="s">
        <v>1290</v>
      </c>
      <c r="D606" s="888"/>
      <c r="E606" s="901"/>
      <c r="F606" s="138" t="s">
        <v>1300</v>
      </c>
      <c r="G606" s="1965"/>
      <c r="H606" s="1966"/>
      <c r="I606" s="1966"/>
      <c r="J606" s="1967"/>
      <c r="K606" s="4">
        <v>1</v>
      </c>
      <c r="L606" s="436"/>
    </row>
    <row r="607" spans="1:26" ht="21.75" customHeight="1">
      <c r="A607" s="8"/>
      <c r="B607" s="1969" t="s">
        <v>1299</v>
      </c>
      <c r="C607" s="1969"/>
      <c r="D607" s="903" t="s">
        <v>1282</v>
      </c>
      <c r="E607" s="899"/>
      <c r="F607" s="900"/>
      <c r="G607" s="1968" t="s">
        <v>1306</v>
      </c>
      <c r="H607" s="1968"/>
      <c r="I607" s="1968"/>
      <c r="J607" s="1968"/>
      <c r="K607" s="4">
        <v>1</v>
      </c>
      <c r="L607" s="436"/>
    </row>
    <row r="608" spans="1:26" ht="45" customHeight="1">
      <c r="A608" s="13"/>
      <c r="B608" s="2011">
        <v>46212</v>
      </c>
      <c r="C608" s="2012"/>
      <c r="D608" s="904" t="s">
        <v>1301</v>
      </c>
      <c r="E608" s="887"/>
      <c r="F608" s="893"/>
      <c r="G608" s="902" t="s">
        <v>1302</v>
      </c>
      <c r="H608" s="2039"/>
      <c r="I608" s="2040"/>
      <c r="J608" s="2041"/>
      <c r="K608" s="4">
        <v>1</v>
      </c>
      <c r="L608" s="436"/>
    </row>
    <row r="609" spans="1:26" s="130" customFormat="1" ht="6" customHeight="1">
      <c r="A609" s="437"/>
      <c r="B609" s="524"/>
      <c r="C609" s="524"/>
      <c r="D609" s="894"/>
      <c r="E609" s="524"/>
      <c r="F609" s="524"/>
      <c r="G609" s="524"/>
      <c r="H609" s="524"/>
      <c r="I609" s="524"/>
      <c r="J609" s="524"/>
      <c r="K609" s="4">
        <v>1</v>
      </c>
      <c r="L609" s="436"/>
      <c r="M609" s="1724"/>
      <c r="N609" s="103"/>
      <c r="O609" s="103"/>
      <c r="P609" s="103"/>
      <c r="Q609" s="103"/>
      <c r="R609" s="103"/>
      <c r="S609" s="103"/>
      <c r="T609" s="103"/>
      <c r="U609" s="103"/>
      <c r="V609" s="103"/>
      <c r="W609" s="103"/>
      <c r="X609" s="103"/>
      <c r="Y609" s="103"/>
      <c r="Z609" s="103"/>
    </row>
    <row r="610" spans="1:26" ht="24" customHeight="1">
      <c r="A610" s="438"/>
      <c r="B610" s="438"/>
      <c r="C610" s="438"/>
      <c r="D610" s="439"/>
      <c r="E610" s="438"/>
      <c r="F610" s="438"/>
      <c r="G610" s="902" t="s">
        <v>1591</v>
      </c>
      <c r="H610" s="2039"/>
      <c r="I610" s="2040"/>
      <c r="J610" s="2041"/>
      <c r="K610" s="4">
        <v>1</v>
      </c>
      <c r="L610" s="284"/>
    </row>
    <row r="611" spans="1:26">
      <c r="B611" s="65"/>
      <c r="C611" s="65"/>
      <c r="D611" s="444"/>
      <c r="E611" s="65"/>
      <c r="F611" s="65"/>
      <c r="G611" s="65"/>
      <c r="H611" s="65"/>
      <c r="I611" s="65"/>
      <c r="J611" s="65"/>
      <c r="K611" s="4">
        <v>1</v>
      </c>
    </row>
    <row r="612" spans="1:26">
      <c r="B612" s="527"/>
      <c r="C612" s="527"/>
      <c r="D612" s="527"/>
      <c r="E612" s="527"/>
      <c r="F612" s="527"/>
      <c r="G612" s="527"/>
      <c r="H612" s="527"/>
      <c r="I612" s="527"/>
      <c r="J612" s="527"/>
      <c r="K612" s="1286">
        <f>(IF($E748&lt;&gt;0,$K$2,IF($F748&lt;&gt;0,$K$2,IF($G748&lt;&gt;0,$K$2,IF($H748&lt;&gt;0,$K$2,IF($I748&lt;&gt;0,$K$2,IF($J748&lt;&gt;0,$K$2,"")))))))</f>
        <v>1</v>
      </c>
      <c r="L612" s="247"/>
    </row>
    <row r="613" spans="1:26">
      <c r="B613" s="527"/>
      <c r="C613" s="527"/>
      <c r="D613" s="527"/>
      <c r="E613" s="527"/>
      <c r="F613" s="527"/>
      <c r="G613" s="527"/>
      <c r="H613" s="527"/>
      <c r="I613" s="527"/>
      <c r="J613" s="527"/>
      <c r="K613" s="1286">
        <f>(IF($E748&lt;&gt;0,$K$2,IF($F748&lt;&gt;0,$K$2,IF($G748&lt;&gt;0,$K$2,IF($H748&lt;&gt;0,$K$2,IF($I748&lt;&gt;0,$K$2,IF($J748&lt;&gt;0,$K$2,"")))))))</f>
        <v>1</v>
      </c>
      <c r="L613" s="247"/>
    </row>
    <row r="614" spans="1:26">
      <c r="B614" s="1987" t="str">
        <f>$B$7</f>
        <v>ОТЧЕТНИ ДАННИ ПО ЕБК ЗА ИЗПЪЛНЕНИЕТО НА БЮДЖЕТА</v>
      </c>
      <c r="C614" s="1987"/>
      <c r="D614" s="1987"/>
      <c r="E614" s="527"/>
      <c r="F614" s="527"/>
      <c r="G614" s="527"/>
      <c r="H614" s="527"/>
      <c r="I614" s="527"/>
      <c r="J614" s="527"/>
      <c r="K614" s="1286">
        <f>(IF($E748&lt;&gt;0,$K$2,IF($F748&lt;&gt;0,$K$2,IF($G748&lt;&gt;0,$K$2,IF($H748&lt;&gt;0,$K$2,IF($I748&lt;&gt;0,$K$2,IF($J748&lt;&gt;0,$K$2,"")))))))</f>
        <v>1</v>
      </c>
      <c r="L614" s="247"/>
    </row>
    <row r="615" spans="1:26">
      <c r="B615" s="524"/>
      <c r="C615" s="894"/>
      <c r="D615" s="916"/>
      <c r="E615" s="917" t="s">
        <v>706</v>
      </c>
      <c r="F615" s="917" t="s">
        <v>615</v>
      </c>
      <c r="G615" s="525"/>
      <c r="H615" s="918" t="s">
        <v>1297</v>
      </c>
      <c r="I615" s="919"/>
      <c r="J615" s="920"/>
      <c r="K615" s="1286">
        <f>(IF($E748&lt;&gt;0,$K$2,IF($F748&lt;&gt;0,$K$2,IF($G748&lt;&gt;0,$K$2,IF($H748&lt;&gt;0,$K$2,IF($I748&lt;&gt;0,$K$2,IF($J748&lt;&gt;0,$K$2,"")))))))</f>
        <v>1</v>
      </c>
      <c r="L615" s="247"/>
    </row>
    <row r="616" spans="1:26" ht="18.75">
      <c r="B616" s="1980" t="str">
        <f>$B$9</f>
        <v>ДЪРЖАВЕН ФОНД ЗЕМЕДЕЛИЕ</v>
      </c>
      <c r="C616" s="1981"/>
      <c r="D616" s="1982"/>
      <c r="E616" s="836">
        <f>$E$9</f>
        <v>46023</v>
      </c>
      <c r="F616" s="921">
        <f>$F$9</f>
        <v>46203</v>
      </c>
      <c r="G616" s="525"/>
      <c r="H616" s="931"/>
      <c r="I616" s="525"/>
      <c r="J616" s="931"/>
      <c r="K616" s="1286">
        <f>(IF($E748&lt;&gt;0,$K$2,IF($F748&lt;&gt;0,$K$2,IF($G748&lt;&gt;0,$K$2,IF($H748&lt;&gt;0,$K$2,IF($I748&lt;&gt;0,$K$2,IF($J748&lt;&gt;0,$K$2,"")))))))</f>
        <v>1</v>
      </c>
      <c r="L616" s="247"/>
    </row>
    <row r="617" spans="1:26">
      <c r="B617" s="922" t="str">
        <f>$B$10</f>
        <v xml:space="preserve">                                                            (наименование на разпоредителя с бюджет)</v>
      </c>
      <c r="C617" s="524"/>
      <c r="D617" s="897"/>
      <c r="E617" s="923"/>
      <c r="F617" s="923"/>
      <c r="G617" s="525"/>
      <c r="H617" s="525"/>
      <c r="I617" s="525"/>
      <c r="J617" s="525"/>
      <c r="K617" s="1286">
        <f>(IF($E748&lt;&gt;0,$K$2,IF($F748&lt;&gt;0,$K$2,IF($G748&lt;&gt;0,$K$2,IF($H748&lt;&gt;0,$K$2,IF($I748&lt;&gt;0,$K$2,IF($J748&lt;&gt;0,$K$2,"")))))))</f>
        <v>1</v>
      </c>
      <c r="L617" s="247"/>
    </row>
    <row r="618" spans="1:26">
      <c r="B618" s="922"/>
      <c r="C618" s="524"/>
      <c r="D618" s="897"/>
      <c r="E618" s="922"/>
      <c r="F618" s="524"/>
      <c r="G618" s="525"/>
      <c r="H618" s="525"/>
      <c r="I618" s="525"/>
      <c r="J618" s="525"/>
      <c r="K618" s="1286">
        <f>(IF($E748&lt;&gt;0,$K$2,IF($F748&lt;&gt;0,$K$2,IF($G748&lt;&gt;0,$K$2,IF($H748&lt;&gt;0,$K$2,IF($I748&lt;&gt;0,$K$2,IF($J748&lt;&gt;0,$K$2,"")))))))</f>
        <v>1</v>
      </c>
      <c r="L618" s="247"/>
    </row>
    <row r="619" spans="1:26" s="1857" customFormat="1" ht="26.1" customHeight="1">
      <c r="A619" s="2"/>
      <c r="B619" s="2015" t="str">
        <f>$B$12</f>
        <v>Държавен фонд "Земеделие"</v>
      </c>
      <c r="C619" s="2016"/>
      <c r="D619" s="2017"/>
      <c r="E619" s="1852" t="s">
        <v>1194</v>
      </c>
      <c r="F619" s="1853" t="str">
        <f>$F$12</f>
        <v>8400</v>
      </c>
      <c r="G619" s="2018" t="s">
        <v>2183</v>
      </c>
      <c r="H619" s="2019"/>
      <c r="I619" s="2019"/>
      <c r="J619" s="2020"/>
      <c r="K619" s="1854">
        <f>(IF($E748&lt;&gt;0,$K$2,IF($F748&lt;&gt;0,$K$2,IF($G748&lt;&gt;0,$K$2,IF($H748&lt;&gt;0,$K$2,IF($I748&lt;&gt;0,$K$2,IF($J748&lt;&gt;0,$K$2,"")))))))</f>
        <v>1</v>
      </c>
      <c r="L619" s="1855"/>
      <c r="M619" s="1856"/>
    </row>
    <row r="620" spans="1:26" s="1857" customFormat="1" ht="26.1" customHeight="1">
      <c r="A620" s="2"/>
      <c r="B620" s="2027" t="s">
        <v>2185</v>
      </c>
      <c r="C620" s="2028"/>
      <c r="D620" s="2028"/>
      <c r="E620" s="1858"/>
      <c r="F620" s="1859"/>
      <c r="G620" s="2021"/>
      <c r="H620" s="2022"/>
      <c r="I620" s="2022"/>
      <c r="J620" s="2023"/>
      <c r="K620" s="1854">
        <f>(IF($E748&lt;&gt;0,$K$2,IF($F748&lt;&gt;0,$K$2,IF($G748&lt;&gt;0,$K$2,IF($H748&lt;&gt;0,$K$2,IF($I748&lt;&gt;0,$K$2,IF($J748&lt;&gt;0,$K$2,"")))))))</f>
        <v>1</v>
      </c>
      <c r="L620" s="1855"/>
      <c r="M620" s="1856"/>
    </row>
    <row r="621" spans="1:26" s="1857" customFormat="1" ht="26.1" customHeight="1">
      <c r="A621" s="2"/>
      <c r="B621" s="1860"/>
      <c r="C621" s="1861"/>
      <c r="D621" s="929" t="s">
        <v>1308</v>
      </c>
      <c r="E621" s="1862">
        <f>$E$15</f>
        <v>0</v>
      </c>
      <c r="F621" s="1863" t="str">
        <f>$F$15</f>
        <v>БЮДЖЕТ</v>
      </c>
      <c r="G621" s="2024"/>
      <c r="H621" s="2025"/>
      <c r="I621" s="2025"/>
      <c r="J621" s="2026"/>
      <c r="K621" s="1854">
        <f>(IF($E748&lt;&gt;0,$K$2,IF($F748&lt;&gt;0,$K$2,IF($G748&lt;&gt;0,$K$2,IF($H748&lt;&gt;0,$K$2,IF($I748&lt;&gt;0,$K$2,IF($J748&lt;&gt;0,$K$2,"")))))))</f>
        <v>1</v>
      </c>
      <c r="L621" s="1855"/>
      <c r="M621" s="1856"/>
    </row>
    <row r="622" spans="1:26" ht="16.5" thickBot="1">
      <c r="B622" s="524"/>
      <c r="C622" s="894"/>
      <c r="D622" s="916"/>
      <c r="E622" s="927"/>
      <c r="F622" s="932"/>
      <c r="G622" s="933"/>
      <c r="H622" s="933"/>
      <c r="I622" s="933"/>
      <c r="J622" s="934" t="s">
        <v>2147</v>
      </c>
      <c r="K622" s="1286">
        <f>(IF($E748&lt;&gt;0,$K$2,IF($F748&lt;&gt;0,$K$2,IF($G748&lt;&gt;0,$K$2,IF($H748&lt;&gt;0,$K$2,IF($I748&lt;&gt;0,$K$2,IF($J748&lt;&gt;0,$K$2,"")))))))</f>
        <v>1</v>
      </c>
      <c r="L622" s="247"/>
    </row>
    <row r="623" spans="1:26" ht="16.5">
      <c r="B623" s="935"/>
      <c r="C623" s="936"/>
      <c r="D623" s="937" t="s">
        <v>967</v>
      </c>
      <c r="E623" s="938" t="s">
        <v>707</v>
      </c>
      <c r="F623" s="228" t="s">
        <v>1207</v>
      </c>
      <c r="G623" s="939"/>
      <c r="H623" s="940"/>
      <c r="I623" s="939"/>
      <c r="J623" s="941"/>
      <c r="K623" s="1286">
        <f>(IF($E748&lt;&gt;0,$K$2,IF($F748&lt;&gt;0,$K$2,IF($G748&lt;&gt;0,$K$2,IF($H748&lt;&gt;0,$K$2,IF($I748&lt;&gt;0,$K$2,IF($J748&lt;&gt;0,$K$2,"")))))))</f>
        <v>1</v>
      </c>
      <c r="L623" s="247"/>
    </row>
    <row r="624" spans="1:26" ht="56.1" customHeight="1">
      <c r="B624" s="942" t="s">
        <v>661</v>
      </c>
      <c r="C624" s="943" t="s">
        <v>708</v>
      </c>
      <c r="D624" s="944" t="s">
        <v>968</v>
      </c>
      <c r="E624" s="945">
        <f>$C$3</f>
        <v>2026</v>
      </c>
      <c r="F624" s="229" t="s">
        <v>1205</v>
      </c>
      <c r="G624" s="946" t="s">
        <v>2177</v>
      </c>
      <c r="H624" s="947" t="s">
        <v>2178</v>
      </c>
      <c r="I624" s="948" t="s">
        <v>2179</v>
      </c>
      <c r="J624" s="949" t="s">
        <v>1195</v>
      </c>
      <c r="K624" s="1286">
        <f>(IF($E748&lt;&gt;0,$K$2,IF($F748&lt;&gt;0,$K$2,IF($G748&lt;&gt;0,$K$2,IF($H748&lt;&gt;0,$K$2,IF($I748&lt;&gt;0,$K$2,IF($J748&lt;&gt;0,$K$2,"")))))))</f>
        <v>1</v>
      </c>
      <c r="L624" s="247"/>
    </row>
    <row r="625" spans="1:12" ht="69" customHeight="1">
      <c r="B625" s="950"/>
      <c r="C625" s="951"/>
      <c r="D625" s="952" t="s">
        <v>480</v>
      </c>
      <c r="E625" s="209" t="s">
        <v>334</v>
      </c>
      <c r="F625" s="209" t="s">
        <v>335</v>
      </c>
      <c r="G625" s="519" t="s">
        <v>973</v>
      </c>
      <c r="H625" s="520" t="s">
        <v>974</v>
      </c>
      <c r="I625" s="520" t="s">
        <v>950</v>
      </c>
      <c r="J625" s="521" t="s">
        <v>1184</v>
      </c>
      <c r="K625" s="1286">
        <f>(IF($E748&lt;&gt;0,$K$2,IF($F748&lt;&gt;0,$K$2,IF($G748&lt;&gt;0,$K$2,IF($H748&lt;&gt;0,$K$2,IF($I748&lt;&gt;0,$K$2,IF($J748&lt;&gt;0,$K$2,"")))))))</f>
        <v>1</v>
      </c>
      <c r="L625" s="247"/>
    </row>
    <row r="626" spans="1:12">
      <c r="B626" s="953"/>
      <c r="C626" s="1666">
        <v>0</v>
      </c>
      <c r="D626" s="1282" t="s">
        <v>278</v>
      </c>
      <c r="E626" s="139"/>
      <c r="F626" s="522"/>
      <c r="G626" s="954"/>
      <c r="H626" s="528"/>
      <c r="I626" s="528"/>
      <c r="J626" s="529"/>
      <c r="K626" s="1286">
        <f>(IF($E748&lt;&gt;0,$K$2,IF($F748&lt;&gt;0,$K$2,IF($G748&lt;&gt;0,$K$2,IF($H748&lt;&gt;0,$K$2,IF($I748&lt;&gt;0,$K$2,IF($J748&lt;&gt;0,$K$2,"")))))))</f>
        <v>1</v>
      </c>
      <c r="L626" s="247"/>
    </row>
    <row r="627" spans="1:12">
      <c r="B627" s="955"/>
      <c r="C627" s="1667">
        <f>VLOOKUP(D628,EBK_DEIN2,2,FALSE)</f>
        <v>8824</v>
      </c>
      <c r="D627" s="1283" t="s">
        <v>1170</v>
      </c>
      <c r="E627" s="522"/>
      <c r="F627" s="522"/>
      <c r="G627" s="956"/>
      <c r="H627" s="530"/>
      <c r="I627" s="530"/>
      <c r="J627" s="531"/>
      <c r="K627" s="1286">
        <f>(IF($E748&lt;&gt;0,$K$2,IF($F748&lt;&gt;0,$K$2,IF($G748&lt;&gt;0,$K$2,IF($H748&lt;&gt;0,$K$2,IF($I748&lt;&gt;0,$K$2,IF($J748&lt;&gt;0,$K$2,"")))))))</f>
        <v>1</v>
      </c>
      <c r="L627" s="247"/>
    </row>
    <row r="628" spans="1:12" ht="31.5">
      <c r="B628" s="957"/>
      <c r="C628" s="1668">
        <f>+C627</f>
        <v>8824</v>
      </c>
      <c r="D628" s="1281" t="s">
        <v>229</v>
      </c>
      <c r="E628" s="522"/>
      <c r="F628" s="522"/>
      <c r="G628" s="956"/>
      <c r="H628" s="530"/>
      <c r="I628" s="530"/>
      <c r="J628" s="531"/>
      <c r="K628" s="1286">
        <f>(IF($E748&lt;&gt;0,$K$2,IF($F748&lt;&gt;0,$K$2,IF($G748&lt;&gt;0,$K$2,IF($H748&lt;&gt;0,$K$2,IF($I748&lt;&gt;0,$K$2,IF($J748&lt;&gt;0,$K$2,"")))))))</f>
        <v>1</v>
      </c>
      <c r="L628" s="247"/>
    </row>
    <row r="629" spans="1:12">
      <c r="B629" s="958"/>
      <c r="C629" s="959"/>
      <c r="D629" s="960" t="s">
        <v>969</v>
      </c>
      <c r="E629" s="522"/>
      <c r="F629" s="522"/>
      <c r="G629" s="961"/>
      <c r="H629" s="532"/>
      <c r="I629" s="532"/>
      <c r="J629" s="533"/>
      <c r="K629" s="1286">
        <f>(IF($E748&lt;&gt;0,$K$2,IF($F748&lt;&gt;0,$K$2,IF($G748&lt;&gt;0,$K$2,IF($H748&lt;&gt;0,$K$2,IF($I748&lt;&gt;0,$K$2,IF($J748&lt;&gt;0,$K$2,"")))))))</f>
        <v>1</v>
      </c>
      <c r="L629" s="247"/>
    </row>
    <row r="630" spans="1:12" hidden="1">
      <c r="B630" s="962">
        <v>100</v>
      </c>
      <c r="C630" s="2007" t="s">
        <v>481</v>
      </c>
      <c r="D630" s="1993"/>
      <c r="E630" s="214">
        <f t="shared" ref="E630:J630" si="128">SUM(E631:E632)</f>
        <v>0</v>
      </c>
      <c r="F630" s="215">
        <f t="shared" si="128"/>
        <v>0</v>
      </c>
      <c r="G630" s="328">
        <f t="shared" si="128"/>
        <v>0</v>
      </c>
      <c r="H630" s="329">
        <f t="shared" si="128"/>
        <v>0</v>
      </c>
      <c r="I630" s="329">
        <f t="shared" si="128"/>
        <v>0</v>
      </c>
      <c r="J630" s="330">
        <f t="shared" si="128"/>
        <v>0</v>
      </c>
      <c r="K630" s="1284" t="str">
        <f>(IF($E630&lt;&gt;0,$K$2,IF($F630&lt;&gt;0,$K$2,IF($G630&lt;&gt;0,$K$2,IF($H630&lt;&gt;0,$K$2,IF($I630&lt;&gt;0,$K$2,IF($J630&lt;&gt;0,$K$2,"")))))))</f>
        <v/>
      </c>
      <c r="L630" s="248"/>
    </row>
    <row r="631" spans="1:12" hidden="1">
      <c r="B631" s="963"/>
      <c r="C631" s="964">
        <v>101</v>
      </c>
      <c r="D631" s="965" t="s">
        <v>482</v>
      </c>
      <c r="E631" s="369">
        <v>0</v>
      </c>
      <c r="F631" s="378">
        <f>G631+H631+I631+J631</f>
        <v>0</v>
      </c>
      <c r="G631" s="295">
        <v>0</v>
      </c>
      <c r="H631" s="296">
        <v>0</v>
      </c>
      <c r="I631" s="296">
        <v>0</v>
      </c>
      <c r="J631" s="297">
        <v>0</v>
      </c>
      <c r="K631" s="1284" t="str">
        <f t="shared" ref="K631:K700" si="129">(IF($E631&lt;&gt;0,$K$2,IF($F631&lt;&gt;0,$K$2,IF($G631&lt;&gt;0,$K$2,IF($H631&lt;&gt;0,$K$2,IF($I631&lt;&gt;0,$K$2,IF($J631&lt;&gt;0,$K$2,"")))))))</f>
        <v/>
      </c>
      <c r="L631" s="248"/>
    </row>
    <row r="632" spans="1:12" ht="36" hidden="1" customHeight="1">
      <c r="A632" s="59"/>
      <c r="B632" s="963"/>
      <c r="C632" s="966">
        <v>102</v>
      </c>
      <c r="D632" s="967" t="s">
        <v>483</v>
      </c>
      <c r="E632" s="375">
        <v>0</v>
      </c>
      <c r="F632" s="379">
        <f>G632+H632+I632+J632</f>
        <v>0</v>
      </c>
      <c r="G632" s="307">
        <v>0</v>
      </c>
      <c r="H632" s="308">
        <v>0</v>
      </c>
      <c r="I632" s="308">
        <v>0</v>
      </c>
      <c r="J632" s="309">
        <v>0</v>
      </c>
      <c r="K632" s="1284" t="str">
        <f t="shared" si="129"/>
        <v/>
      </c>
      <c r="L632" s="248"/>
    </row>
    <row r="633" spans="1:12" hidden="1">
      <c r="A633" s="59"/>
      <c r="B633" s="962">
        <v>200</v>
      </c>
      <c r="C633" s="2010" t="s">
        <v>484</v>
      </c>
      <c r="D633" s="2010"/>
      <c r="E633" s="214">
        <f t="shared" ref="E633:J633" si="130">SUM(E634:E638)</f>
        <v>0</v>
      </c>
      <c r="F633" s="215">
        <f t="shared" si="130"/>
        <v>0</v>
      </c>
      <c r="G633" s="328">
        <f t="shared" si="130"/>
        <v>0</v>
      </c>
      <c r="H633" s="329">
        <f t="shared" si="130"/>
        <v>0</v>
      </c>
      <c r="I633" s="329">
        <f t="shared" si="130"/>
        <v>0</v>
      </c>
      <c r="J633" s="330">
        <f t="shared" si="130"/>
        <v>0</v>
      </c>
      <c r="K633" s="1284" t="str">
        <f t="shared" si="129"/>
        <v/>
      </c>
      <c r="L633" s="248"/>
    </row>
    <row r="634" spans="1:12" hidden="1">
      <c r="A634" s="59"/>
      <c r="B634" s="968"/>
      <c r="C634" s="964">
        <v>201</v>
      </c>
      <c r="D634" s="965" t="s">
        <v>485</v>
      </c>
      <c r="E634" s="369">
        <v>0</v>
      </c>
      <c r="F634" s="378">
        <f>G634+H634+I634+J634</f>
        <v>0</v>
      </c>
      <c r="G634" s="295">
        <v>0</v>
      </c>
      <c r="H634" s="296">
        <v>0</v>
      </c>
      <c r="I634" s="296">
        <v>0</v>
      </c>
      <c r="J634" s="297">
        <v>0</v>
      </c>
      <c r="K634" s="1284" t="str">
        <f t="shared" si="129"/>
        <v/>
      </c>
      <c r="L634" s="248"/>
    </row>
    <row r="635" spans="1:12" hidden="1">
      <c r="A635" s="59"/>
      <c r="B635" s="969"/>
      <c r="C635" s="970">
        <v>202</v>
      </c>
      <c r="D635" s="971" t="s">
        <v>486</v>
      </c>
      <c r="E635" s="371">
        <v>0</v>
      </c>
      <c r="F635" s="380">
        <f>G635+H635+I635+J635</f>
        <v>0</v>
      </c>
      <c r="G635" s="298">
        <v>0</v>
      </c>
      <c r="H635" s="299">
        <v>0</v>
      </c>
      <c r="I635" s="299">
        <v>0</v>
      </c>
      <c r="J635" s="300">
        <v>0</v>
      </c>
      <c r="K635" s="1284" t="str">
        <f t="shared" si="129"/>
        <v/>
      </c>
      <c r="L635" s="248"/>
    </row>
    <row r="636" spans="1:12" hidden="1">
      <c r="A636" s="59"/>
      <c r="B636" s="972"/>
      <c r="C636" s="970">
        <v>205</v>
      </c>
      <c r="D636" s="971" t="s">
        <v>838</v>
      </c>
      <c r="E636" s="371">
        <v>0</v>
      </c>
      <c r="F636" s="380">
        <f>G636+H636+I636+J636</f>
        <v>0</v>
      </c>
      <c r="G636" s="298">
        <v>0</v>
      </c>
      <c r="H636" s="299">
        <v>0</v>
      </c>
      <c r="I636" s="299">
        <v>0</v>
      </c>
      <c r="J636" s="300">
        <v>0</v>
      </c>
      <c r="K636" s="1284" t="str">
        <f t="shared" si="129"/>
        <v/>
      </c>
      <c r="L636" s="248"/>
    </row>
    <row r="637" spans="1:12" hidden="1">
      <c r="A637" s="59"/>
      <c r="B637" s="972"/>
      <c r="C637" s="970">
        <v>208</v>
      </c>
      <c r="D637" s="973" t="s">
        <v>839</v>
      </c>
      <c r="E637" s="371">
        <v>0</v>
      </c>
      <c r="F637" s="380">
        <f>G637+H637+I637+J637</f>
        <v>0</v>
      </c>
      <c r="G637" s="298">
        <v>0</v>
      </c>
      <c r="H637" s="299">
        <v>0</v>
      </c>
      <c r="I637" s="299">
        <v>0</v>
      </c>
      <c r="J637" s="300">
        <v>0</v>
      </c>
      <c r="K637" s="1284" t="str">
        <f t="shared" si="129"/>
        <v/>
      </c>
      <c r="L637" s="248"/>
    </row>
    <row r="638" spans="1:12" hidden="1">
      <c r="A638" s="59"/>
      <c r="B638" s="968"/>
      <c r="C638" s="966">
        <v>209</v>
      </c>
      <c r="D638" s="974" t="s">
        <v>840</v>
      </c>
      <c r="E638" s="375">
        <v>0</v>
      </c>
      <c r="F638" s="379">
        <f>G638+H638+I638+J638</f>
        <v>0</v>
      </c>
      <c r="G638" s="307">
        <v>0</v>
      </c>
      <c r="H638" s="308">
        <v>0</v>
      </c>
      <c r="I638" s="308">
        <v>0</v>
      </c>
      <c r="J638" s="309">
        <v>0</v>
      </c>
      <c r="K638" s="1284" t="str">
        <f t="shared" si="129"/>
        <v/>
      </c>
      <c r="L638" s="248"/>
    </row>
    <row r="639" spans="1:12" hidden="1">
      <c r="A639" s="5"/>
      <c r="B639" s="962">
        <v>500</v>
      </c>
      <c r="C639" s="2038" t="s">
        <v>841</v>
      </c>
      <c r="D639" s="2038"/>
      <c r="E639" s="214">
        <f t="shared" ref="E639:J639" si="131">SUM(E640:E646)</f>
        <v>0</v>
      </c>
      <c r="F639" s="215">
        <f t="shared" si="131"/>
        <v>0</v>
      </c>
      <c r="G639" s="328">
        <f t="shared" si="131"/>
        <v>0</v>
      </c>
      <c r="H639" s="329">
        <f t="shared" si="131"/>
        <v>0</v>
      </c>
      <c r="I639" s="329">
        <f t="shared" si="131"/>
        <v>0</v>
      </c>
      <c r="J639" s="330">
        <f t="shared" si="131"/>
        <v>0</v>
      </c>
      <c r="K639" s="1284" t="str">
        <f t="shared" si="129"/>
        <v/>
      </c>
      <c r="L639" s="248"/>
    </row>
    <row r="640" spans="1:12" hidden="1">
      <c r="A640" s="59"/>
      <c r="B640" s="968"/>
      <c r="C640" s="975">
        <v>551</v>
      </c>
      <c r="D640" s="976" t="s">
        <v>842</v>
      </c>
      <c r="E640" s="369"/>
      <c r="F640" s="378">
        <f t="shared" ref="F640:F647" si="132">G640+H640+I640+J640</f>
        <v>0</v>
      </c>
      <c r="G640" s="1247">
        <v>0</v>
      </c>
      <c r="H640" s="1248">
        <v>0</v>
      </c>
      <c r="I640" s="1248">
        <v>0</v>
      </c>
      <c r="J640" s="297">
        <v>0</v>
      </c>
      <c r="K640" s="1284" t="str">
        <f t="shared" si="129"/>
        <v/>
      </c>
      <c r="L640" s="248"/>
    </row>
    <row r="641" spans="1:12" hidden="1">
      <c r="A641" s="5"/>
      <c r="B641" s="968"/>
      <c r="C641" s="977">
        <f>C640+1</f>
        <v>552</v>
      </c>
      <c r="D641" s="978" t="s">
        <v>843</v>
      </c>
      <c r="E641" s="371"/>
      <c r="F641" s="380">
        <f t="shared" si="132"/>
        <v>0</v>
      </c>
      <c r="G641" s="1249">
        <v>0</v>
      </c>
      <c r="H641" s="1250">
        <v>0</v>
      </c>
      <c r="I641" s="1250">
        <v>0</v>
      </c>
      <c r="J641" s="300"/>
      <c r="K641" s="1284" t="str">
        <f t="shared" si="129"/>
        <v/>
      </c>
      <c r="L641" s="248"/>
    </row>
    <row r="642" spans="1:12" hidden="1">
      <c r="A642" s="59"/>
      <c r="B642" s="979"/>
      <c r="C642" s="977">
        <v>558</v>
      </c>
      <c r="D642" s="980" t="s">
        <v>1322</v>
      </c>
      <c r="E642" s="371"/>
      <c r="F642" s="380">
        <f>G642+H642+I642+J642</f>
        <v>0</v>
      </c>
      <c r="G642" s="1249">
        <v>0</v>
      </c>
      <c r="H642" s="1250">
        <v>0</v>
      </c>
      <c r="I642" s="1250">
        <v>0</v>
      </c>
      <c r="J642" s="498">
        <v>0</v>
      </c>
      <c r="K642" s="1284" t="str">
        <f t="shared" si="129"/>
        <v/>
      </c>
      <c r="L642" s="248"/>
    </row>
    <row r="643" spans="1:12" hidden="1">
      <c r="A643" s="167"/>
      <c r="B643" s="979"/>
      <c r="C643" s="977">
        <v>560</v>
      </c>
      <c r="D643" s="980" t="s">
        <v>844</v>
      </c>
      <c r="E643" s="371"/>
      <c r="F643" s="380">
        <f t="shared" si="132"/>
        <v>0</v>
      </c>
      <c r="G643" s="1249">
        <v>0</v>
      </c>
      <c r="H643" s="1250">
        <v>0</v>
      </c>
      <c r="I643" s="1250">
        <v>0</v>
      </c>
      <c r="J643" s="300">
        <v>0</v>
      </c>
      <c r="K643" s="1284" t="str">
        <f t="shared" si="129"/>
        <v/>
      </c>
      <c r="L643" s="248"/>
    </row>
    <row r="644" spans="1:12" hidden="1">
      <c r="A644" s="5"/>
      <c r="B644" s="979"/>
      <c r="C644" s="977">
        <v>580</v>
      </c>
      <c r="D644" s="978" t="s">
        <v>845</v>
      </c>
      <c r="E644" s="371"/>
      <c r="F644" s="380">
        <f t="shared" si="132"/>
        <v>0</v>
      </c>
      <c r="G644" s="1249">
        <v>0</v>
      </c>
      <c r="H644" s="1250">
        <v>0</v>
      </c>
      <c r="I644" s="1250">
        <v>0</v>
      </c>
      <c r="J644" s="300">
        <v>0</v>
      </c>
      <c r="K644" s="1284" t="str">
        <f t="shared" si="129"/>
        <v/>
      </c>
      <c r="L644" s="248"/>
    </row>
    <row r="645" spans="1:12" ht="31.5" hidden="1">
      <c r="A645" s="5"/>
      <c r="B645" s="968"/>
      <c r="C645" s="970">
        <v>588</v>
      </c>
      <c r="D645" s="973" t="s">
        <v>1326</v>
      </c>
      <c r="E645" s="371"/>
      <c r="F645" s="380">
        <f>G645+H645+I645+J645</f>
        <v>0</v>
      </c>
      <c r="G645" s="1249">
        <v>0</v>
      </c>
      <c r="H645" s="1250">
        <v>0</v>
      </c>
      <c r="I645" s="1250">
        <v>0</v>
      </c>
      <c r="J645" s="498">
        <v>0</v>
      </c>
      <c r="K645" s="1284" t="str">
        <f t="shared" si="129"/>
        <v/>
      </c>
      <c r="L645" s="248"/>
    </row>
    <row r="646" spans="1:12" ht="31.5" hidden="1">
      <c r="A646" s="5"/>
      <c r="B646" s="968"/>
      <c r="C646" s="981">
        <v>590</v>
      </c>
      <c r="D646" s="982" t="s">
        <v>846</v>
      </c>
      <c r="E646" s="375">
        <v>0</v>
      </c>
      <c r="F646" s="379">
        <f t="shared" si="132"/>
        <v>0</v>
      </c>
      <c r="G646" s="307">
        <v>0</v>
      </c>
      <c r="H646" s="308">
        <v>0</v>
      </c>
      <c r="I646" s="308">
        <v>0</v>
      </c>
      <c r="J646" s="309">
        <v>0</v>
      </c>
      <c r="K646" s="1284" t="str">
        <f t="shared" si="129"/>
        <v/>
      </c>
      <c r="L646" s="248"/>
    </row>
    <row r="647" spans="1:12" hidden="1">
      <c r="A647" s="7">
        <v>5</v>
      </c>
      <c r="B647" s="962">
        <v>800</v>
      </c>
      <c r="C647" s="2008" t="s">
        <v>970</v>
      </c>
      <c r="D647" s="2009"/>
      <c r="E647" s="1267"/>
      <c r="F647" s="217">
        <f t="shared" si="132"/>
        <v>0</v>
      </c>
      <c r="G647" s="1071"/>
      <c r="H647" s="1072"/>
      <c r="I647" s="1072"/>
      <c r="J647" s="1073"/>
      <c r="K647" s="1284" t="str">
        <f t="shared" si="129"/>
        <v/>
      </c>
      <c r="L647" s="248"/>
    </row>
    <row r="648" spans="1:12" hidden="1">
      <c r="A648" s="8">
        <v>10</v>
      </c>
      <c r="B648" s="962">
        <v>1000</v>
      </c>
      <c r="C648" s="2010" t="s">
        <v>848</v>
      </c>
      <c r="D648" s="2010"/>
      <c r="E648" s="216">
        <f t="shared" ref="E648:J648" si="133">SUM(E649:E665)</f>
        <v>0</v>
      </c>
      <c r="F648" s="217">
        <f t="shared" si="133"/>
        <v>0</v>
      </c>
      <c r="G648" s="328">
        <f t="shared" si="133"/>
        <v>0</v>
      </c>
      <c r="H648" s="329">
        <f t="shared" si="133"/>
        <v>0</v>
      </c>
      <c r="I648" s="329">
        <f t="shared" si="133"/>
        <v>0</v>
      </c>
      <c r="J648" s="330">
        <f t="shared" si="133"/>
        <v>0</v>
      </c>
      <c r="K648" s="1284" t="str">
        <f t="shared" si="129"/>
        <v/>
      </c>
      <c r="L648" s="248"/>
    </row>
    <row r="649" spans="1:12" hidden="1">
      <c r="A649" s="8">
        <v>15</v>
      </c>
      <c r="B649" s="969"/>
      <c r="C649" s="964">
        <v>1011</v>
      </c>
      <c r="D649" s="983" t="s">
        <v>849</v>
      </c>
      <c r="E649" s="369">
        <v>0</v>
      </c>
      <c r="F649" s="378">
        <f t="shared" ref="F649:F665" si="134">G649+H649+I649+J649</f>
        <v>0</v>
      </c>
      <c r="G649" s="295">
        <v>0</v>
      </c>
      <c r="H649" s="296">
        <v>0</v>
      </c>
      <c r="I649" s="296">
        <v>0</v>
      </c>
      <c r="J649" s="297">
        <v>0</v>
      </c>
      <c r="K649" s="1284" t="str">
        <f t="shared" si="129"/>
        <v/>
      </c>
      <c r="L649" s="248"/>
    </row>
    <row r="650" spans="1:12" hidden="1">
      <c r="A650" s="7">
        <v>35</v>
      </c>
      <c r="B650" s="969"/>
      <c r="C650" s="970">
        <v>1012</v>
      </c>
      <c r="D650" s="971" t="s">
        <v>850</v>
      </c>
      <c r="E650" s="371">
        <v>0</v>
      </c>
      <c r="F650" s="380">
        <f t="shared" si="134"/>
        <v>0</v>
      </c>
      <c r="G650" s="298">
        <v>0</v>
      </c>
      <c r="H650" s="299">
        <v>0</v>
      </c>
      <c r="I650" s="299">
        <v>0</v>
      </c>
      <c r="J650" s="300">
        <v>0</v>
      </c>
      <c r="K650" s="1284" t="str">
        <f t="shared" si="129"/>
        <v/>
      </c>
      <c r="L650" s="248"/>
    </row>
    <row r="651" spans="1:12" hidden="1">
      <c r="A651" s="8">
        <v>40</v>
      </c>
      <c r="B651" s="969"/>
      <c r="C651" s="970">
        <v>1013</v>
      </c>
      <c r="D651" s="971" t="s">
        <v>851</v>
      </c>
      <c r="E651" s="371">
        <v>0</v>
      </c>
      <c r="F651" s="380">
        <f t="shared" si="134"/>
        <v>0</v>
      </c>
      <c r="G651" s="298">
        <v>0</v>
      </c>
      <c r="H651" s="299">
        <v>0</v>
      </c>
      <c r="I651" s="299">
        <v>0</v>
      </c>
      <c r="J651" s="300">
        <v>0</v>
      </c>
      <c r="K651" s="1284" t="str">
        <f t="shared" si="129"/>
        <v/>
      </c>
      <c r="L651" s="248"/>
    </row>
    <row r="652" spans="1:12" hidden="1">
      <c r="A652" s="8">
        <v>45</v>
      </c>
      <c r="B652" s="969"/>
      <c r="C652" s="970">
        <v>1014</v>
      </c>
      <c r="D652" s="971" t="s">
        <v>852</v>
      </c>
      <c r="E652" s="371">
        <v>0</v>
      </c>
      <c r="F652" s="380">
        <f t="shared" si="134"/>
        <v>0</v>
      </c>
      <c r="G652" s="298">
        <v>0</v>
      </c>
      <c r="H652" s="299">
        <v>0</v>
      </c>
      <c r="I652" s="299">
        <v>0</v>
      </c>
      <c r="J652" s="300">
        <v>0</v>
      </c>
      <c r="K652" s="1284" t="str">
        <f t="shared" si="129"/>
        <v/>
      </c>
      <c r="L652" s="248"/>
    </row>
    <row r="653" spans="1:12" hidden="1">
      <c r="A653" s="8">
        <v>50</v>
      </c>
      <c r="B653" s="969"/>
      <c r="C653" s="970">
        <v>1015</v>
      </c>
      <c r="D653" s="971" t="s">
        <v>853</v>
      </c>
      <c r="E653" s="371">
        <v>0</v>
      </c>
      <c r="F653" s="380">
        <f t="shared" si="134"/>
        <v>0</v>
      </c>
      <c r="G653" s="298">
        <v>0</v>
      </c>
      <c r="H653" s="299">
        <v>0</v>
      </c>
      <c r="I653" s="299">
        <v>0</v>
      </c>
      <c r="J653" s="300">
        <v>0</v>
      </c>
      <c r="K653" s="1284" t="str">
        <f t="shared" si="129"/>
        <v/>
      </c>
      <c r="L653" s="248"/>
    </row>
    <row r="654" spans="1:12" hidden="1">
      <c r="A654" s="8">
        <v>55</v>
      </c>
      <c r="B654" s="969"/>
      <c r="C654" s="984">
        <v>1016</v>
      </c>
      <c r="D654" s="985" t="s">
        <v>854</v>
      </c>
      <c r="E654" s="373">
        <v>0</v>
      </c>
      <c r="F654" s="381">
        <f t="shared" si="134"/>
        <v>0</v>
      </c>
      <c r="G654" s="359">
        <v>0</v>
      </c>
      <c r="H654" s="360">
        <v>0</v>
      </c>
      <c r="I654" s="360">
        <v>0</v>
      </c>
      <c r="J654" s="361">
        <v>0</v>
      </c>
      <c r="K654" s="1284" t="str">
        <f t="shared" si="129"/>
        <v/>
      </c>
      <c r="L654" s="248"/>
    </row>
    <row r="655" spans="1:12" hidden="1">
      <c r="A655" s="8">
        <v>60</v>
      </c>
      <c r="B655" s="963"/>
      <c r="C655" s="986">
        <v>1020</v>
      </c>
      <c r="D655" s="987" t="s">
        <v>855</v>
      </c>
      <c r="E655" s="1268">
        <v>0</v>
      </c>
      <c r="F655" s="383">
        <f t="shared" si="134"/>
        <v>0</v>
      </c>
      <c r="G655" s="304">
        <v>0</v>
      </c>
      <c r="H655" s="305">
        <v>0</v>
      </c>
      <c r="I655" s="305">
        <v>0</v>
      </c>
      <c r="J655" s="306">
        <v>0</v>
      </c>
      <c r="K655" s="1284" t="str">
        <f t="shared" si="129"/>
        <v/>
      </c>
      <c r="L655" s="248"/>
    </row>
    <row r="656" spans="1:12" hidden="1">
      <c r="A656" s="7">
        <v>65</v>
      </c>
      <c r="B656" s="969"/>
      <c r="C656" s="988">
        <v>1030</v>
      </c>
      <c r="D656" s="989" t="s">
        <v>856</v>
      </c>
      <c r="E656" s="1269">
        <v>0</v>
      </c>
      <c r="F656" s="385">
        <f t="shared" si="134"/>
        <v>0</v>
      </c>
      <c r="G656" s="301">
        <v>0</v>
      </c>
      <c r="H656" s="302">
        <v>0</v>
      </c>
      <c r="I656" s="302">
        <v>0</v>
      </c>
      <c r="J656" s="303">
        <v>0</v>
      </c>
      <c r="K656" s="1284" t="str">
        <f t="shared" si="129"/>
        <v/>
      </c>
      <c r="L656" s="248"/>
    </row>
    <row r="657" spans="1:12" hidden="1">
      <c r="A657" s="8">
        <v>70</v>
      </c>
      <c r="B657" s="969"/>
      <c r="C657" s="986">
        <v>1051</v>
      </c>
      <c r="D657" s="990" t="s">
        <v>857</v>
      </c>
      <c r="E657" s="1268">
        <v>0</v>
      </c>
      <c r="F657" s="383">
        <f t="shared" si="134"/>
        <v>0</v>
      </c>
      <c r="G657" s="304">
        <v>0</v>
      </c>
      <c r="H657" s="305">
        <v>0</v>
      </c>
      <c r="I657" s="305">
        <v>0</v>
      </c>
      <c r="J657" s="306">
        <v>0</v>
      </c>
      <c r="K657" s="1284" t="str">
        <f t="shared" si="129"/>
        <v/>
      </c>
      <c r="L657" s="248"/>
    </row>
    <row r="658" spans="1:12" hidden="1">
      <c r="A658" s="8">
        <v>75</v>
      </c>
      <c r="B658" s="969"/>
      <c r="C658" s="970">
        <v>1052</v>
      </c>
      <c r="D658" s="971" t="s">
        <v>858</v>
      </c>
      <c r="E658" s="371">
        <v>0</v>
      </c>
      <c r="F658" s="380">
        <f t="shared" si="134"/>
        <v>0</v>
      </c>
      <c r="G658" s="298">
        <v>0</v>
      </c>
      <c r="H658" s="299">
        <v>0</v>
      </c>
      <c r="I658" s="299">
        <v>0</v>
      </c>
      <c r="J658" s="300">
        <v>0</v>
      </c>
      <c r="K658" s="1284" t="str">
        <f t="shared" si="129"/>
        <v/>
      </c>
      <c r="L658" s="248"/>
    </row>
    <row r="659" spans="1:12" hidden="1">
      <c r="A659" s="8">
        <v>80</v>
      </c>
      <c r="B659" s="969"/>
      <c r="C659" s="988">
        <v>1053</v>
      </c>
      <c r="D659" s="989" t="s">
        <v>1211</v>
      </c>
      <c r="E659" s="1269">
        <v>0</v>
      </c>
      <c r="F659" s="385">
        <f t="shared" si="134"/>
        <v>0</v>
      </c>
      <c r="G659" s="301">
        <v>0</v>
      </c>
      <c r="H659" s="302">
        <v>0</v>
      </c>
      <c r="I659" s="302">
        <v>0</v>
      </c>
      <c r="J659" s="303">
        <v>0</v>
      </c>
      <c r="K659" s="1284" t="str">
        <f t="shared" si="129"/>
        <v/>
      </c>
      <c r="L659" s="248"/>
    </row>
    <row r="660" spans="1:12" hidden="1">
      <c r="A660" s="8">
        <v>80</v>
      </c>
      <c r="B660" s="969"/>
      <c r="C660" s="986">
        <v>1062</v>
      </c>
      <c r="D660" s="987" t="s">
        <v>859</v>
      </c>
      <c r="E660" s="1268">
        <v>0</v>
      </c>
      <c r="F660" s="383">
        <f t="shared" si="134"/>
        <v>0</v>
      </c>
      <c r="G660" s="304">
        <v>0</v>
      </c>
      <c r="H660" s="305">
        <v>0</v>
      </c>
      <c r="I660" s="305">
        <v>0</v>
      </c>
      <c r="J660" s="306">
        <v>0</v>
      </c>
      <c r="K660" s="1284" t="str">
        <f t="shared" si="129"/>
        <v/>
      </c>
      <c r="L660" s="248"/>
    </row>
    <row r="661" spans="1:12" hidden="1">
      <c r="A661" s="8">
        <v>85</v>
      </c>
      <c r="B661" s="969"/>
      <c r="C661" s="988">
        <v>1063</v>
      </c>
      <c r="D661" s="991" t="s">
        <v>1180</v>
      </c>
      <c r="E661" s="1269">
        <v>0</v>
      </c>
      <c r="F661" s="385">
        <f t="shared" si="134"/>
        <v>0</v>
      </c>
      <c r="G661" s="301">
        <v>0</v>
      </c>
      <c r="H661" s="302">
        <v>0</v>
      </c>
      <c r="I661" s="302">
        <v>0</v>
      </c>
      <c r="J661" s="303">
        <v>0</v>
      </c>
      <c r="K661" s="1284" t="str">
        <f t="shared" si="129"/>
        <v/>
      </c>
      <c r="L661" s="248"/>
    </row>
    <row r="662" spans="1:12" hidden="1">
      <c r="A662" s="8">
        <v>90</v>
      </c>
      <c r="B662" s="969"/>
      <c r="C662" s="992">
        <v>1069</v>
      </c>
      <c r="D662" s="993" t="s">
        <v>860</v>
      </c>
      <c r="E662" s="1270">
        <v>0</v>
      </c>
      <c r="F662" s="387">
        <f t="shared" si="134"/>
        <v>0</v>
      </c>
      <c r="G662" s="482">
        <v>0</v>
      </c>
      <c r="H662" s="483">
        <v>0</v>
      </c>
      <c r="I662" s="483">
        <v>0</v>
      </c>
      <c r="J662" s="447">
        <v>0</v>
      </c>
      <c r="K662" s="1284" t="str">
        <f t="shared" si="129"/>
        <v/>
      </c>
      <c r="L662" s="248"/>
    </row>
    <row r="663" spans="1:12" hidden="1">
      <c r="A663" s="8">
        <v>90</v>
      </c>
      <c r="B663" s="963"/>
      <c r="C663" s="986">
        <v>1091</v>
      </c>
      <c r="D663" s="990" t="s">
        <v>1212</v>
      </c>
      <c r="E663" s="1268">
        <v>0</v>
      </c>
      <c r="F663" s="383">
        <f t="shared" si="134"/>
        <v>0</v>
      </c>
      <c r="G663" s="304">
        <v>0</v>
      </c>
      <c r="H663" s="305">
        <v>0</v>
      </c>
      <c r="I663" s="305">
        <v>0</v>
      </c>
      <c r="J663" s="306">
        <v>0</v>
      </c>
      <c r="K663" s="1284" t="str">
        <f t="shared" si="129"/>
        <v/>
      </c>
      <c r="L663" s="248"/>
    </row>
    <row r="664" spans="1:12" hidden="1">
      <c r="A664" s="7">
        <v>115</v>
      </c>
      <c r="B664" s="969"/>
      <c r="C664" s="970">
        <v>1092</v>
      </c>
      <c r="D664" s="971" t="s">
        <v>994</v>
      </c>
      <c r="E664" s="371">
        <v>0</v>
      </c>
      <c r="F664" s="380">
        <f t="shared" si="134"/>
        <v>0</v>
      </c>
      <c r="G664" s="298">
        <v>0</v>
      </c>
      <c r="H664" s="299">
        <v>0</v>
      </c>
      <c r="I664" s="299">
        <v>0</v>
      </c>
      <c r="J664" s="300">
        <v>0</v>
      </c>
      <c r="K664" s="1284" t="str">
        <f t="shared" si="129"/>
        <v/>
      </c>
      <c r="L664" s="248"/>
    </row>
    <row r="665" spans="1:12" hidden="1">
      <c r="A665" s="7">
        <v>125</v>
      </c>
      <c r="B665" s="969"/>
      <c r="C665" s="966">
        <v>1098</v>
      </c>
      <c r="D665" s="994" t="s">
        <v>861</v>
      </c>
      <c r="E665" s="375">
        <v>0</v>
      </c>
      <c r="F665" s="379">
        <f t="shared" si="134"/>
        <v>0</v>
      </c>
      <c r="G665" s="307">
        <v>0</v>
      </c>
      <c r="H665" s="308">
        <v>0</v>
      </c>
      <c r="I665" s="308">
        <v>0</v>
      </c>
      <c r="J665" s="309">
        <v>0</v>
      </c>
      <c r="K665" s="1284" t="str">
        <f t="shared" si="129"/>
        <v/>
      </c>
      <c r="L665" s="248"/>
    </row>
    <row r="666" spans="1:12" hidden="1">
      <c r="A666" s="8">
        <v>130</v>
      </c>
      <c r="B666" s="962">
        <v>1900</v>
      </c>
      <c r="C666" s="1996" t="s">
        <v>558</v>
      </c>
      <c r="D666" s="1996"/>
      <c r="E666" s="216">
        <f t="shared" ref="E666:J666" si="135">SUM(E667:E669)</f>
        <v>0</v>
      </c>
      <c r="F666" s="217">
        <f t="shared" si="135"/>
        <v>0</v>
      </c>
      <c r="G666" s="328">
        <f t="shared" si="135"/>
        <v>0</v>
      </c>
      <c r="H666" s="329">
        <f t="shared" si="135"/>
        <v>0</v>
      </c>
      <c r="I666" s="329">
        <f t="shared" si="135"/>
        <v>0</v>
      </c>
      <c r="J666" s="330">
        <f t="shared" si="135"/>
        <v>0</v>
      </c>
      <c r="K666" s="1284" t="str">
        <f t="shared" si="129"/>
        <v/>
      </c>
      <c r="L666" s="248"/>
    </row>
    <row r="667" spans="1:12" hidden="1">
      <c r="A667" s="8">
        <v>135</v>
      </c>
      <c r="B667" s="969"/>
      <c r="C667" s="964">
        <v>1901</v>
      </c>
      <c r="D667" s="1826" t="s">
        <v>559</v>
      </c>
      <c r="E667" s="369">
        <v>0</v>
      </c>
      <c r="F667" s="378">
        <f>G667+H667+I667+J667</f>
        <v>0</v>
      </c>
      <c r="G667" s="295">
        <v>0</v>
      </c>
      <c r="H667" s="296">
        <v>0</v>
      </c>
      <c r="I667" s="296">
        <v>0</v>
      </c>
      <c r="J667" s="297">
        <v>0</v>
      </c>
      <c r="K667" s="1284" t="str">
        <f t="shared" si="129"/>
        <v/>
      </c>
      <c r="L667" s="248"/>
    </row>
    <row r="668" spans="1:12" hidden="1">
      <c r="A668" s="8">
        <v>140</v>
      </c>
      <c r="B668" s="996"/>
      <c r="C668" s="970">
        <v>1981</v>
      </c>
      <c r="D668" s="1827" t="s">
        <v>560</v>
      </c>
      <c r="E668" s="371">
        <v>0</v>
      </c>
      <c r="F668" s="380">
        <f>G668+H668+I668+J668</f>
        <v>0</v>
      </c>
      <c r="G668" s="298">
        <v>0</v>
      </c>
      <c r="H668" s="299">
        <v>0</v>
      </c>
      <c r="I668" s="299">
        <v>0</v>
      </c>
      <c r="J668" s="300">
        <v>0</v>
      </c>
      <c r="K668" s="1284" t="str">
        <f t="shared" si="129"/>
        <v/>
      </c>
      <c r="L668" s="248"/>
    </row>
    <row r="669" spans="1:12" hidden="1">
      <c r="A669" s="8">
        <v>145</v>
      </c>
      <c r="B669" s="969"/>
      <c r="C669" s="966">
        <v>1991</v>
      </c>
      <c r="D669" s="1828" t="s">
        <v>561</v>
      </c>
      <c r="E669" s="375">
        <v>0</v>
      </c>
      <c r="F669" s="379">
        <f>G669+H669+I669+J669</f>
        <v>0</v>
      </c>
      <c r="G669" s="307">
        <v>0</v>
      </c>
      <c r="H669" s="308">
        <v>0</v>
      </c>
      <c r="I669" s="308">
        <v>0</v>
      </c>
      <c r="J669" s="309">
        <v>0</v>
      </c>
      <c r="K669" s="1284" t="str">
        <f t="shared" si="129"/>
        <v/>
      </c>
      <c r="L669" s="248"/>
    </row>
    <row r="670" spans="1:12" hidden="1">
      <c r="A670" s="8">
        <v>150</v>
      </c>
      <c r="B670" s="962">
        <v>2100</v>
      </c>
      <c r="C670" s="1996" t="s">
        <v>978</v>
      </c>
      <c r="D670" s="1996"/>
      <c r="E670" s="216">
        <f t="shared" ref="E670:J670" si="136">SUM(E671:E675)</f>
        <v>0</v>
      </c>
      <c r="F670" s="217">
        <f t="shared" si="136"/>
        <v>0</v>
      </c>
      <c r="G670" s="328">
        <f t="shared" si="136"/>
        <v>0</v>
      </c>
      <c r="H670" s="329">
        <f t="shared" si="136"/>
        <v>0</v>
      </c>
      <c r="I670" s="329">
        <f t="shared" si="136"/>
        <v>0</v>
      </c>
      <c r="J670" s="330">
        <f t="shared" si="136"/>
        <v>0</v>
      </c>
      <c r="K670" s="1284" t="str">
        <f t="shared" si="129"/>
        <v/>
      </c>
      <c r="L670" s="248"/>
    </row>
    <row r="671" spans="1:12" hidden="1">
      <c r="A671" s="8">
        <v>155</v>
      </c>
      <c r="B671" s="969"/>
      <c r="C671" s="964">
        <v>2110</v>
      </c>
      <c r="D671" s="1826" t="s">
        <v>2130</v>
      </c>
      <c r="E671" s="369"/>
      <c r="F671" s="378">
        <f>G671+H671+I671+J671</f>
        <v>0</v>
      </c>
      <c r="G671" s="295"/>
      <c r="H671" s="296"/>
      <c r="I671" s="296"/>
      <c r="J671" s="297"/>
      <c r="K671" s="1284" t="str">
        <f t="shared" si="129"/>
        <v/>
      </c>
      <c r="L671" s="248"/>
    </row>
    <row r="672" spans="1:12" hidden="1">
      <c r="A672" s="8">
        <v>160</v>
      </c>
      <c r="B672" s="996"/>
      <c r="C672" s="970">
        <v>2120</v>
      </c>
      <c r="D672" s="1827" t="s">
        <v>2131</v>
      </c>
      <c r="E672" s="371"/>
      <c r="F672" s="380">
        <f>G672+H672+I672+J672</f>
        <v>0</v>
      </c>
      <c r="G672" s="298"/>
      <c r="H672" s="299"/>
      <c r="I672" s="299"/>
      <c r="J672" s="300"/>
      <c r="K672" s="1284" t="str">
        <f t="shared" si="129"/>
        <v/>
      </c>
      <c r="L672" s="248"/>
    </row>
    <row r="673" spans="1:12" hidden="1">
      <c r="A673" s="8">
        <v>165</v>
      </c>
      <c r="B673" s="996"/>
      <c r="C673" s="970">
        <v>2125</v>
      </c>
      <c r="D673" s="1827" t="s">
        <v>2132</v>
      </c>
      <c r="E673" s="371"/>
      <c r="F673" s="380">
        <f>G673+H673+I673+J673</f>
        <v>0</v>
      </c>
      <c r="G673" s="298"/>
      <c r="H673" s="299"/>
      <c r="I673" s="1250">
        <v>0</v>
      </c>
      <c r="J673" s="300"/>
      <c r="K673" s="1284" t="str">
        <f t="shared" si="129"/>
        <v/>
      </c>
      <c r="L673" s="248"/>
    </row>
    <row r="674" spans="1:12" hidden="1">
      <c r="A674" s="8">
        <v>175</v>
      </c>
      <c r="B674" s="968"/>
      <c r="C674" s="970">
        <v>2140</v>
      </c>
      <c r="D674" s="1827" t="s">
        <v>2133</v>
      </c>
      <c r="E674" s="371"/>
      <c r="F674" s="380">
        <f>G674+H674+I674+J674</f>
        <v>0</v>
      </c>
      <c r="G674" s="298"/>
      <c r="H674" s="299"/>
      <c r="I674" s="1250">
        <v>0</v>
      </c>
      <c r="J674" s="300"/>
      <c r="K674" s="1284" t="str">
        <f t="shared" si="129"/>
        <v/>
      </c>
      <c r="L674" s="248"/>
    </row>
    <row r="675" spans="1:12" hidden="1">
      <c r="A675" s="8">
        <v>180</v>
      </c>
      <c r="B675" s="969"/>
      <c r="C675" s="966">
        <v>2190</v>
      </c>
      <c r="D675" s="1828" t="s">
        <v>866</v>
      </c>
      <c r="E675" s="375"/>
      <c r="F675" s="379">
        <f>G675+H675+I675+J675</f>
        <v>0</v>
      </c>
      <c r="G675" s="307"/>
      <c r="H675" s="308"/>
      <c r="I675" s="1252">
        <v>0</v>
      </c>
      <c r="J675" s="309"/>
      <c r="K675" s="1284" t="str">
        <f t="shared" si="129"/>
        <v/>
      </c>
      <c r="L675" s="248"/>
    </row>
    <row r="676" spans="1:12" hidden="1">
      <c r="A676" s="8">
        <v>185</v>
      </c>
      <c r="B676" s="962">
        <v>2200</v>
      </c>
      <c r="C676" s="1996" t="s">
        <v>867</v>
      </c>
      <c r="D676" s="1996"/>
      <c r="E676" s="216">
        <f t="shared" ref="E676:J676" si="137">SUM(E677:E678)</f>
        <v>0</v>
      </c>
      <c r="F676" s="217">
        <f t="shared" si="137"/>
        <v>0</v>
      </c>
      <c r="G676" s="328">
        <f t="shared" si="137"/>
        <v>0</v>
      </c>
      <c r="H676" s="329">
        <f t="shared" si="137"/>
        <v>0</v>
      </c>
      <c r="I676" s="329">
        <f t="shared" si="137"/>
        <v>0</v>
      </c>
      <c r="J676" s="330">
        <f t="shared" si="137"/>
        <v>0</v>
      </c>
      <c r="K676" s="1284" t="str">
        <f t="shared" si="129"/>
        <v/>
      </c>
      <c r="L676" s="248"/>
    </row>
    <row r="677" spans="1:12" hidden="1">
      <c r="A677" s="8">
        <v>190</v>
      </c>
      <c r="B677" s="969"/>
      <c r="C677" s="964">
        <v>2221</v>
      </c>
      <c r="D677" s="965" t="s">
        <v>2142</v>
      </c>
      <c r="E677" s="369"/>
      <c r="F677" s="378">
        <f t="shared" ref="F677:F685" si="138">G677+H677+I677+J677</f>
        <v>0</v>
      </c>
      <c r="G677" s="295"/>
      <c r="H677" s="296"/>
      <c r="I677" s="296"/>
      <c r="J677" s="297"/>
      <c r="K677" s="1284" t="str">
        <f t="shared" si="129"/>
        <v/>
      </c>
      <c r="L677" s="248"/>
    </row>
    <row r="678" spans="1:12" hidden="1">
      <c r="A678" s="8">
        <v>200</v>
      </c>
      <c r="B678" s="969"/>
      <c r="C678" s="966">
        <v>2224</v>
      </c>
      <c r="D678" s="967" t="s">
        <v>2143</v>
      </c>
      <c r="E678" s="375"/>
      <c r="F678" s="379">
        <f t="shared" si="138"/>
        <v>0</v>
      </c>
      <c r="G678" s="307"/>
      <c r="H678" s="308"/>
      <c r="I678" s="308"/>
      <c r="J678" s="309"/>
      <c r="K678" s="1284" t="str">
        <f t="shared" si="129"/>
        <v/>
      </c>
      <c r="L678" s="248"/>
    </row>
    <row r="679" spans="1:12" hidden="1">
      <c r="A679" s="8">
        <v>200</v>
      </c>
      <c r="B679" s="962">
        <v>2500</v>
      </c>
      <c r="C679" s="1996" t="s">
        <v>869</v>
      </c>
      <c r="D679" s="2042"/>
      <c r="E679" s="1267"/>
      <c r="F679" s="217">
        <f t="shared" si="138"/>
        <v>0</v>
      </c>
      <c r="G679" s="1071"/>
      <c r="H679" s="1072"/>
      <c r="I679" s="1072"/>
      <c r="J679" s="1073"/>
      <c r="K679" s="1284" t="str">
        <f t="shared" si="129"/>
        <v/>
      </c>
      <c r="L679" s="248"/>
    </row>
    <row r="680" spans="1:12" hidden="1">
      <c r="A680" s="8">
        <v>205</v>
      </c>
      <c r="B680" s="962">
        <v>2600</v>
      </c>
      <c r="C680" s="1992" t="s">
        <v>870</v>
      </c>
      <c r="D680" s="1993"/>
      <c r="E680" s="1267"/>
      <c r="F680" s="217">
        <f t="shared" si="138"/>
        <v>0</v>
      </c>
      <c r="G680" s="1071"/>
      <c r="H680" s="1072"/>
      <c r="I680" s="1072"/>
      <c r="J680" s="1073"/>
      <c r="K680" s="1284" t="str">
        <f t="shared" si="129"/>
        <v/>
      </c>
      <c r="L680" s="248"/>
    </row>
    <row r="681" spans="1:12" hidden="1">
      <c r="A681" s="8">
        <v>210</v>
      </c>
      <c r="B681" s="962">
        <v>2700</v>
      </c>
      <c r="C681" s="1992" t="s">
        <v>871</v>
      </c>
      <c r="D681" s="1993"/>
      <c r="E681" s="1267"/>
      <c r="F681" s="217">
        <f t="shared" si="138"/>
        <v>0</v>
      </c>
      <c r="G681" s="1071"/>
      <c r="H681" s="1072"/>
      <c r="I681" s="1072"/>
      <c r="J681" s="1073"/>
      <c r="K681" s="1284" t="str">
        <f t="shared" si="129"/>
        <v/>
      </c>
      <c r="L681" s="248"/>
    </row>
    <row r="682" spans="1:12" hidden="1">
      <c r="A682" s="8">
        <v>215</v>
      </c>
      <c r="B682" s="962">
        <v>2800</v>
      </c>
      <c r="C682" s="1992" t="s">
        <v>1599</v>
      </c>
      <c r="D682" s="1993"/>
      <c r="E682" s="216">
        <f t="shared" ref="E682:J682" si="139">SUM(E683:E685)</f>
        <v>0</v>
      </c>
      <c r="F682" s="216">
        <f t="shared" si="139"/>
        <v>0</v>
      </c>
      <c r="G682" s="328">
        <f t="shared" si="139"/>
        <v>0</v>
      </c>
      <c r="H682" s="329">
        <f t="shared" si="139"/>
        <v>0</v>
      </c>
      <c r="I682" s="329">
        <f t="shared" si="139"/>
        <v>0</v>
      </c>
      <c r="J682" s="330">
        <f t="shared" si="139"/>
        <v>0</v>
      </c>
      <c r="K682" s="1284" t="str">
        <f t="shared" si="129"/>
        <v/>
      </c>
      <c r="L682" s="248"/>
    </row>
    <row r="683" spans="1:12" ht="36" hidden="1" customHeight="1">
      <c r="A683" s="7">
        <v>220</v>
      </c>
      <c r="B683" s="1001"/>
      <c r="C683" s="964">
        <v>2810</v>
      </c>
      <c r="D683" s="1005" t="s">
        <v>2127</v>
      </c>
      <c r="E683" s="369"/>
      <c r="F683" s="378">
        <f t="shared" si="138"/>
        <v>0</v>
      </c>
      <c r="G683" s="295"/>
      <c r="H683" s="296"/>
      <c r="I683" s="296"/>
      <c r="J683" s="297"/>
      <c r="K683" s="1284" t="str">
        <f t="shared" si="129"/>
        <v/>
      </c>
      <c r="L683" s="248"/>
    </row>
    <row r="684" spans="1:12" hidden="1">
      <c r="A684" s="8">
        <v>225</v>
      </c>
      <c r="B684" s="1001"/>
      <c r="C684" s="970">
        <v>2820</v>
      </c>
      <c r="D684" s="1006" t="s">
        <v>2128</v>
      </c>
      <c r="E684" s="371"/>
      <c r="F684" s="380">
        <f t="shared" si="138"/>
        <v>0</v>
      </c>
      <c r="G684" s="298"/>
      <c r="H684" s="299"/>
      <c r="I684" s="299"/>
      <c r="J684" s="300"/>
      <c r="K684" s="1284" t="str">
        <f t="shared" si="129"/>
        <v/>
      </c>
      <c r="L684" s="248"/>
    </row>
    <row r="685" spans="1:12" ht="31.5" hidden="1">
      <c r="A685" s="8">
        <v>230</v>
      </c>
      <c r="B685" s="1001"/>
      <c r="C685" s="966">
        <v>2890</v>
      </c>
      <c r="D685" s="1007" t="s">
        <v>2129</v>
      </c>
      <c r="E685" s="1820"/>
      <c r="F685" s="379">
        <f t="shared" si="138"/>
        <v>0</v>
      </c>
      <c r="G685" s="1821"/>
      <c r="H685" s="1822"/>
      <c r="I685" s="1822"/>
      <c r="J685" s="1823"/>
      <c r="K685" s="1284" t="str">
        <f t="shared" si="129"/>
        <v/>
      </c>
      <c r="L685" s="248"/>
    </row>
    <row r="686" spans="1:12" hidden="1">
      <c r="A686" s="8">
        <v>245</v>
      </c>
      <c r="B686" s="962">
        <v>2900</v>
      </c>
      <c r="C686" s="1996" t="s">
        <v>872</v>
      </c>
      <c r="D686" s="1996"/>
      <c r="E686" s="216">
        <f t="shared" ref="E686:J686" si="140">SUM(E687:E694)</f>
        <v>0</v>
      </c>
      <c r="F686" s="217">
        <f t="shared" si="140"/>
        <v>0</v>
      </c>
      <c r="G686" s="328">
        <f t="shared" si="140"/>
        <v>0</v>
      </c>
      <c r="H686" s="329">
        <f t="shared" si="140"/>
        <v>0</v>
      </c>
      <c r="I686" s="329">
        <f t="shared" si="140"/>
        <v>0</v>
      </c>
      <c r="J686" s="330">
        <f t="shared" si="140"/>
        <v>0</v>
      </c>
      <c r="K686" s="1284" t="str">
        <f t="shared" si="129"/>
        <v/>
      </c>
      <c r="L686" s="248"/>
    </row>
    <row r="687" spans="1:12" hidden="1">
      <c r="A687" s="7">
        <v>220</v>
      </c>
      <c r="B687" s="1001"/>
      <c r="C687" s="964">
        <v>2910</v>
      </c>
      <c r="D687" s="1005" t="s">
        <v>2134</v>
      </c>
      <c r="E687" s="369"/>
      <c r="F687" s="378">
        <f t="shared" ref="F687:F694" si="141">G687+H687+I687+J687</f>
        <v>0</v>
      </c>
      <c r="G687" s="295"/>
      <c r="H687" s="296"/>
      <c r="I687" s="296"/>
      <c r="J687" s="297"/>
      <c r="K687" s="1284" t="str">
        <f t="shared" si="129"/>
        <v/>
      </c>
      <c r="L687" s="248"/>
    </row>
    <row r="688" spans="1:12" hidden="1">
      <c r="A688" s="8">
        <v>225</v>
      </c>
      <c r="B688" s="1001"/>
      <c r="C688" s="970">
        <v>2920</v>
      </c>
      <c r="D688" s="1006" t="s">
        <v>2135</v>
      </c>
      <c r="E688" s="371">
        <v>0</v>
      </c>
      <c r="F688" s="380">
        <f>G688+H688+I688+J688</f>
        <v>0</v>
      </c>
      <c r="G688" s="298">
        <v>0</v>
      </c>
      <c r="H688" s="299">
        <v>0</v>
      </c>
      <c r="I688" s="299">
        <v>0</v>
      </c>
      <c r="J688" s="300">
        <v>0</v>
      </c>
      <c r="K688" s="1284" t="str">
        <f t="shared" si="129"/>
        <v/>
      </c>
      <c r="L688" s="248"/>
    </row>
    <row r="689" spans="1:12" ht="31.5" hidden="1">
      <c r="A689" s="8">
        <v>230</v>
      </c>
      <c r="B689" s="1001"/>
      <c r="C689" s="970">
        <v>2969</v>
      </c>
      <c r="D689" s="1006" t="s">
        <v>2136</v>
      </c>
      <c r="E689" s="371"/>
      <c r="F689" s="380">
        <f t="shared" si="141"/>
        <v>0</v>
      </c>
      <c r="G689" s="298"/>
      <c r="H689" s="299"/>
      <c r="I689" s="299"/>
      <c r="J689" s="300"/>
      <c r="K689" s="1284" t="str">
        <f t="shared" si="129"/>
        <v/>
      </c>
      <c r="L689" s="248"/>
    </row>
    <row r="690" spans="1:12" ht="31.5" hidden="1">
      <c r="A690" s="8">
        <v>235</v>
      </c>
      <c r="B690" s="1001"/>
      <c r="C690" s="970">
        <v>2970</v>
      </c>
      <c r="D690" s="1006" t="s">
        <v>2137</v>
      </c>
      <c r="E690" s="371"/>
      <c r="F690" s="380">
        <f t="shared" si="141"/>
        <v>0</v>
      </c>
      <c r="G690" s="298"/>
      <c r="H690" s="299"/>
      <c r="I690" s="299"/>
      <c r="J690" s="300"/>
      <c r="K690" s="1284" t="str">
        <f t="shared" si="129"/>
        <v/>
      </c>
      <c r="L690" s="248"/>
    </row>
    <row r="691" spans="1:12" hidden="1">
      <c r="A691" s="8">
        <v>240</v>
      </c>
      <c r="B691" s="1001"/>
      <c r="C691" s="970">
        <v>2989</v>
      </c>
      <c r="D691" s="1006" t="s">
        <v>2138</v>
      </c>
      <c r="E691" s="371"/>
      <c r="F691" s="380">
        <f t="shared" si="141"/>
        <v>0</v>
      </c>
      <c r="G691" s="298"/>
      <c r="H691" s="299"/>
      <c r="I691" s="299"/>
      <c r="J691" s="300"/>
      <c r="K691" s="1284" t="str">
        <f t="shared" si="129"/>
        <v/>
      </c>
      <c r="L691" s="248"/>
    </row>
    <row r="692" spans="1:12" hidden="1">
      <c r="A692" s="8">
        <v>245</v>
      </c>
      <c r="B692" s="969"/>
      <c r="C692" s="970">
        <v>2990</v>
      </c>
      <c r="D692" s="1006" t="s">
        <v>2139</v>
      </c>
      <c r="E692" s="371"/>
      <c r="F692" s="380">
        <f>G692+H692+I692+J692</f>
        <v>0</v>
      </c>
      <c r="G692" s="298"/>
      <c r="H692" s="299"/>
      <c r="I692" s="299"/>
      <c r="J692" s="300"/>
      <c r="K692" s="1284" t="str">
        <f t="shared" si="129"/>
        <v/>
      </c>
      <c r="L692" s="248"/>
    </row>
    <row r="693" spans="1:12" hidden="1">
      <c r="A693" s="7">
        <v>250</v>
      </c>
      <c r="B693" s="969"/>
      <c r="C693" s="970">
        <v>2991</v>
      </c>
      <c r="D693" s="1006" t="s">
        <v>2140</v>
      </c>
      <c r="E693" s="371"/>
      <c r="F693" s="380">
        <f t="shared" si="141"/>
        <v>0</v>
      </c>
      <c r="G693" s="298"/>
      <c r="H693" s="299"/>
      <c r="I693" s="299"/>
      <c r="J693" s="300"/>
      <c r="K693" s="1284" t="str">
        <f t="shared" si="129"/>
        <v/>
      </c>
      <c r="L693" s="248"/>
    </row>
    <row r="694" spans="1:12" hidden="1">
      <c r="A694" s="8">
        <v>255</v>
      </c>
      <c r="B694" s="969"/>
      <c r="C694" s="966">
        <v>2992</v>
      </c>
      <c r="D694" s="1825" t="s">
        <v>2141</v>
      </c>
      <c r="E694" s="375"/>
      <c r="F694" s="379">
        <f t="shared" si="141"/>
        <v>0</v>
      </c>
      <c r="G694" s="307"/>
      <c r="H694" s="308"/>
      <c r="I694" s="308"/>
      <c r="J694" s="309"/>
      <c r="K694" s="1284" t="str">
        <f t="shared" si="129"/>
        <v/>
      </c>
      <c r="L694" s="248"/>
    </row>
    <row r="695" spans="1:12" hidden="1">
      <c r="A695" s="8">
        <v>265</v>
      </c>
      <c r="B695" s="962">
        <v>3300</v>
      </c>
      <c r="C695" s="1004" t="s">
        <v>2089</v>
      </c>
      <c r="D695" s="1851"/>
      <c r="E695" s="216">
        <f t="shared" ref="E695:J695" si="142">SUM(E696:E700)</f>
        <v>0</v>
      </c>
      <c r="F695" s="217">
        <f t="shared" si="142"/>
        <v>0</v>
      </c>
      <c r="G695" s="328">
        <f t="shared" si="142"/>
        <v>0</v>
      </c>
      <c r="H695" s="329">
        <f t="shared" si="142"/>
        <v>0</v>
      </c>
      <c r="I695" s="329">
        <f t="shared" si="142"/>
        <v>0</v>
      </c>
      <c r="J695" s="330">
        <f t="shared" si="142"/>
        <v>0</v>
      </c>
      <c r="K695" s="1284" t="str">
        <f t="shared" si="129"/>
        <v/>
      </c>
      <c r="L695" s="248"/>
    </row>
    <row r="696" spans="1:12" hidden="1">
      <c r="A696" s="7">
        <v>270</v>
      </c>
      <c r="B696" s="968"/>
      <c r="C696" s="964">
        <v>3301</v>
      </c>
      <c r="D696" s="1005" t="s">
        <v>878</v>
      </c>
      <c r="E696" s="369"/>
      <c r="F696" s="378">
        <f t="shared" ref="F696:F703" si="143">G696+H696+I696+J696</f>
        <v>0</v>
      </c>
      <c r="G696" s="295"/>
      <c r="H696" s="296"/>
      <c r="I696" s="1248">
        <v>0</v>
      </c>
      <c r="J696" s="497">
        <v>0</v>
      </c>
      <c r="K696" s="1284" t="str">
        <f t="shared" si="129"/>
        <v/>
      </c>
      <c r="L696" s="248"/>
    </row>
    <row r="697" spans="1:12" hidden="1">
      <c r="A697" s="7">
        <v>290</v>
      </c>
      <c r="B697" s="968"/>
      <c r="C697" s="970">
        <v>3302</v>
      </c>
      <c r="D697" s="1006" t="s">
        <v>971</v>
      </c>
      <c r="E697" s="371"/>
      <c r="F697" s="380">
        <f t="shared" si="143"/>
        <v>0</v>
      </c>
      <c r="G697" s="298"/>
      <c r="H697" s="299"/>
      <c r="I697" s="1250">
        <v>0</v>
      </c>
      <c r="J697" s="498">
        <v>0</v>
      </c>
      <c r="K697" s="1284" t="str">
        <f t="shared" si="129"/>
        <v/>
      </c>
      <c r="L697" s="248"/>
    </row>
    <row r="698" spans="1:12" hidden="1">
      <c r="A698" s="15">
        <v>320</v>
      </c>
      <c r="B698" s="968"/>
      <c r="C698" s="970">
        <v>3304</v>
      </c>
      <c r="D698" s="1006" t="s">
        <v>879</v>
      </c>
      <c r="E698" s="371"/>
      <c r="F698" s="380">
        <f t="shared" si="143"/>
        <v>0</v>
      </c>
      <c r="G698" s="298"/>
      <c r="H698" s="299"/>
      <c r="I698" s="1250">
        <v>0</v>
      </c>
      <c r="J698" s="498">
        <v>0</v>
      </c>
      <c r="K698" s="1284" t="str">
        <f t="shared" si="129"/>
        <v/>
      </c>
      <c r="L698" s="248"/>
    </row>
    <row r="699" spans="1:12" ht="47.25" hidden="1">
      <c r="A699" s="7">
        <v>330</v>
      </c>
      <c r="B699" s="968"/>
      <c r="C699" s="970">
        <v>3306</v>
      </c>
      <c r="D699" s="1006" t="s">
        <v>2144</v>
      </c>
      <c r="E699" s="371"/>
      <c r="F699" s="380">
        <f t="shared" si="143"/>
        <v>0</v>
      </c>
      <c r="G699" s="298"/>
      <c r="H699" s="299"/>
      <c r="I699" s="1250">
        <v>0</v>
      </c>
      <c r="J699" s="498">
        <v>0</v>
      </c>
      <c r="K699" s="1284" t="str">
        <f t="shared" si="129"/>
        <v/>
      </c>
      <c r="L699" s="248"/>
    </row>
    <row r="700" spans="1:12" hidden="1">
      <c r="A700" s="7">
        <v>331</v>
      </c>
      <c r="B700" s="968"/>
      <c r="C700" s="966">
        <v>3307</v>
      </c>
      <c r="D700" s="1007" t="s">
        <v>2104</v>
      </c>
      <c r="E700" s="375"/>
      <c r="F700" s="379">
        <f t="shared" si="143"/>
        <v>0</v>
      </c>
      <c r="G700" s="307"/>
      <c r="H700" s="308"/>
      <c r="I700" s="1252">
        <v>0</v>
      </c>
      <c r="J700" s="1257">
        <v>0</v>
      </c>
      <c r="K700" s="1284" t="str">
        <f t="shared" si="129"/>
        <v/>
      </c>
      <c r="L700" s="248"/>
    </row>
    <row r="701" spans="1:12" hidden="1">
      <c r="A701" s="7">
        <v>332</v>
      </c>
      <c r="B701" s="962">
        <v>3900</v>
      </c>
      <c r="C701" s="1996" t="s">
        <v>880</v>
      </c>
      <c r="D701" s="1996"/>
      <c r="E701" s="1267"/>
      <c r="F701" s="217">
        <f t="shared" si="143"/>
        <v>0</v>
      </c>
      <c r="G701" s="1071"/>
      <c r="H701" s="1072"/>
      <c r="I701" s="1072"/>
      <c r="J701" s="1073"/>
      <c r="K701" s="1284" t="str">
        <f t="shared" ref="K701:K748" si="144">(IF($E701&lt;&gt;0,$K$2,IF($F701&lt;&gt;0,$K$2,IF($G701&lt;&gt;0,$K$2,IF($H701&lt;&gt;0,$K$2,IF($I701&lt;&gt;0,$K$2,IF($J701&lt;&gt;0,$K$2,"")))))))</f>
        <v/>
      </c>
      <c r="L701" s="248"/>
    </row>
    <row r="702" spans="1:12" hidden="1">
      <c r="A702" s="7">
        <v>333</v>
      </c>
      <c r="B702" s="962">
        <v>4000</v>
      </c>
      <c r="C702" s="1996" t="s">
        <v>881</v>
      </c>
      <c r="D702" s="1996"/>
      <c r="E702" s="1267"/>
      <c r="F702" s="217">
        <f t="shared" si="143"/>
        <v>0</v>
      </c>
      <c r="G702" s="1071"/>
      <c r="H702" s="1072"/>
      <c r="I702" s="1072"/>
      <c r="J702" s="1073"/>
      <c r="K702" s="1284" t="str">
        <f t="shared" si="144"/>
        <v/>
      </c>
      <c r="L702" s="248"/>
    </row>
    <row r="703" spans="1:12" hidden="1">
      <c r="A703" s="7">
        <v>350</v>
      </c>
      <c r="B703" s="962">
        <v>4100</v>
      </c>
      <c r="C703" s="1996" t="s">
        <v>882</v>
      </c>
      <c r="D703" s="1996"/>
      <c r="E703" s="1267"/>
      <c r="F703" s="217">
        <f t="shared" si="143"/>
        <v>0</v>
      </c>
      <c r="G703" s="1071"/>
      <c r="H703" s="1072"/>
      <c r="I703" s="1072"/>
      <c r="J703" s="1073"/>
      <c r="K703" s="1284" t="str">
        <f t="shared" si="144"/>
        <v/>
      </c>
      <c r="L703" s="248"/>
    </row>
    <row r="704" spans="1:12" hidden="1">
      <c r="A704" s="8">
        <v>355</v>
      </c>
      <c r="B704" s="962">
        <v>4200</v>
      </c>
      <c r="C704" s="1996" t="s">
        <v>883</v>
      </c>
      <c r="D704" s="1996"/>
      <c r="E704" s="216">
        <f t="shared" ref="E704:J704" si="145">SUM(E705:E710)</f>
        <v>0</v>
      </c>
      <c r="F704" s="217">
        <f t="shared" si="145"/>
        <v>0</v>
      </c>
      <c r="G704" s="328">
        <f t="shared" si="145"/>
        <v>0</v>
      </c>
      <c r="H704" s="329">
        <f t="shared" si="145"/>
        <v>0</v>
      </c>
      <c r="I704" s="329">
        <f t="shared" si="145"/>
        <v>0</v>
      </c>
      <c r="J704" s="330">
        <f t="shared" si="145"/>
        <v>0</v>
      </c>
      <c r="K704" s="1284" t="str">
        <f t="shared" si="144"/>
        <v/>
      </c>
      <c r="L704" s="248"/>
    </row>
    <row r="705" spans="1:12" hidden="1">
      <c r="A705" s="8">
        <v>375</v>
      </c>
      <c r="B705" s="1008"/>
      <c r="C705" s="964">
        <v>4201</v>
      </c>
      <c r="D705" s="965" t="s">
        <v>884</v>
      </c>
      <c r="E705" s="369"/>
      <c r="F705" s="378">
        <f t="shared" ref="F705:F710" si="146">G705+H705+I705+J705</f>
        <v>0</v>
      </c>
      <c r="G705" s="295"/>
      <c r="H705" s="296"/>
      <c r="I705" s="296"/>
      <c r="J705" s="297"/>
      <c r="K705" s="1284" t="str">
        <f t="shared" si="144"/>
        <v/>
      </c>
      <c r="L705" s="248"/>
    </row>
    <row r="706" spans="1:12" hidden="1">
      <c r="A706" s="8">
        <v>375</v>
      </c>
      <c r="B706" s="1008"/>
      <c r="C706" s="970">
        <v>4202</v>
      </c>
      <c r="D706" s="1009" t="s">
        <v>885</v>
      </c>
      <c r="E706" s="371"/>
      <c r="F706" s="380">
        <f t="shared" si="146"/>
        <v>0</v>
      </c>
      <c r="G706" s="298"/>
      <c r="H706" s="299"/>
      <c r="I706" s="299"/>
      <c r="J706" s="300"/>
      <c r="K706" s="1284" t="str">
        <f t="shared" si="144"/>
        <v/>
      </c>
      <c r="L706" s="248"/>
    </row>
    <row r="707" spans="1:12" hidden="1">
      <c r="A707" s="8">
        <v>380</v>
      </c>
      <c r="B707" s="1008"/>
      <c r="C707" s="970">
        <v>4214</v>
      </c>
      <c r="D707" s="1009" t="s">
        <v>886</v>
      </c>
      <c r="E707" s="371"/>
      <c r="F707" s="380">
        <f t="shared" si="146"/>
        <v>0</v>
      </c>
      <c r="G707" s="298"/>
      <c r="H707" s="299"/>
      <c r="I707" s="299"/>
      <c r="J707" s="300"/>
      <c r="K707" s="1284" t="str">
        <f t="shared" si="144"/>
        <v/>
      </c>
      <c r="L707" s="248"/>
    </row>
    <row r="708" spans="1:12" hidden="1">
      <c r="A708" s="8">
        <v>385</v>
      </c>
      <c r="B708" s="1008"/>
      <c r="C708" s="970">
        <v>4217</v>
      </c>
      <c r="D708" s="1009" t="s">
        <v>887</v>
      </c>
      <c r="E708" s="371"/>
      <c r="F708" s="380">
        <f t="shared" si="146"/>
        <v>0</v>
      </c>
      <c r="G708" s="298"/>
      <c r="H708" s="299"/>
      <c r="I708" s="299"/>
      <c r="J708" s="300"/>
      <c r="K708" s="1284" t="str">
        <f t="shared" si="144"/>
        <v/>
      </c>
      <c r="L708" s="248"/>
    </row>
    <row r="709" spans="1:12" hidden="1">
      <c r="A709" s="8">
        <v>390</v>
      </c>
      <c r="B709" s="1008"/>
      <c r="C709" s="970">
        <v>4218</v>
      </c>
      <c r="D709" s="971" t="s">
        <v>888</v>
      </c>
      <c r="E709" s="371">
        <v>0</v>
      </c>
      <c r="F709" s="380">
        <f t="shared" si="146"/>
        <v>0</v>
      </c>
      <c r="G709" s="298">
        <v>0</v>
      </c>
      <c r="H709" s="299">
        <v>0</v>
      </c>
      <c r="I709" s="299">
        <v>0</v>
      </c>
      <c r="J709" s="300">
        <v>0</v>
      </c>
      <c r="K709" s="1284" t="str">
        <f t="shared" si="144"/>
        <v/>
      </c>
      <c r="L709" s="248"/>
    </row>
    <row r="710" spans="1:12" hidden="1">
      <c r="A710" s="8">
        <v>390</v>
      </c>
      <c r="B710" s="1008"/>
      <c r="C710" s="966">
        <v>4219</v>
      </c>
      <c r="D710" s="998" t="s">
        <v>889</v>
      </c>
      <c r="E710" s="375">
        <v>0</v>
      </c>
      <c r="F710" s="379">
        <f t="shared" si="146"/>
        <v>0</v>
      </c>
      <c r="G710" s="307">
        <v>0</v>
      </c>
      <c r="H710" s="308">
        <v>0</v>
      </c>
      <c r="I710" s="308">
        <v>0</v>
      </c>
      <c r="J710" s="309">
        <v>0</v>
      </c>
      <c r="K710" s="1284" t="str">
        <f t="shared" si="144"/>
        <v/>
      </c>
      <c r="L710" s="248"/>
    </row>
    <row r="711" spans="1:12">
      <c r="A711" s="8">
        <v>395</v>
      </c>
      <c r="B711" s="962">
        <v>4300</v>
      </c>
      <c r="C711" s="1996" t="s">
        <v>1603</v>
      </c>
      <c r="D711" s="1996"/>
      <c r="E711" s="216">
        <f t="shared" ref="E711:J711" si="147">SUM(E712:E714)</f>
        <v>0</v>
      </c>
      <c r="F711" s="217">
        <f t="shared" si="147"/>
        <v>31932388</v>
      </c>
      <c r="G711" s="328">
        <f t="shared" si="147"/>
        <v>31932388</v>
      </c>
      <c r="H711" s="329">
        <f t="shared" si="147"/>
        <v>0</v>
      </c>
      <c r="I711" s="329">
        <f t="shared" si="147"/>
        <v>0</v>
      </c>
      <c r="J711" s="330">
        <f t="shared" si="147"/>
        <v>0</v>
      </c>
      <c r="K711" s="1284">
        <f t="shared" si="144"/>
        <v>1</v>
      </c>
      <c r="L711" s="248"/>
    </row>
    <row r="712" spans="1:12">
      <c r="A712" s="218">
        <v>397</v>
      </c>
      <c r="B712" s="1008"/>
      <c r="C712" s="964">
        <v>4301</v>
      </c>
      <c r="D712" s="983" t="s">
        <v>890</v>
      </c>
      <c r="E712" s="369">
        <v>0</v>
      </c>
      <c r="F712" s="378">
        <f t="shared" ref="F712:F717" si="148">G712+H712+I712+J712</f>
        <v>31932388</v>
      </c>
      <c r="G712" s="295">
        <v>31932388</v>
      </c>
      <c r="H712" s="296">
        <v>0</v>
      </c>
      <c r="I712" s="296">
        <v>0</v>
      </c>
      <c r="J712" s="297">
        <v>0</v>
      </c>
      <c r="K712" s="1284">
        <f t="shared" si="144"/>
        <v>1</v>
      </c>
      <c r="L712" s="248"/>
    </row>
    <row r="713" spans="1:12" hidden="1">
      <c r="A713" s="6">
        <v>398</v>
      </c>
      <c r="B713" s="1008"/>
      <c r="C713" s="970">
        <v>4302</v>
      </c>
      <c r="D713" s="1009" t="s">
        <v>972</v>
      </c>
      <c r="E713" s="371"/>
      <c r="F713" s="380">
        <f t="shared" si="148"/>
        <v>0</v>
      </c>
      <c r="G713" s="298"/>
      <c r="H713" s="299"/>
      <c r="I713" s="299"/>
      <c r="J713" s="300"/>
      <c r="K713" s="1284" t="str">
        <f t="shared" si="144"/>
        <v/>
      </c>
      <c r="L713" s="248"/>
    </row>
    <row r="714" spans="1:12" hidden="1">
      <c r="A714" s="6">
        <v>399</v>
      </c>
      <c r="B714" s="1008"/>
      <c r="C714" s="966">
        <v>4309</v>
      </c>
      <c r="D714" s="974" t="s">
        <v>892</v>
      </c>
      <c r="E714" s="375">
        <v>0</v>
      </c>
      <c r="F714" s="379">
        <f t="shared" si="148"/>
        <v>0</v>
      </c>
      <c r="G714" s="307">
        <v>0</v>
      </c>
      <c r="H714" s="308">
        <v>0</v>
      </c>
      <c r="I714" s="308">
        <v>0</v>
      </c>
      <c r="J714" s="309">
        <v>0</v>
      </c>
      <c r="K714" s="1284" t="str">
        <f t="shared" si="144"/>
        <v/>
      </c>
      <c r="L714" s="248"/>
    </row>
    <row r="715" spans="1:12" hidden="1">
      <c r="A715" s="6">
        <v>400</v>
      </c>
      <c r="B715" s="962">
        <v>4400</v>
      </c>
      <c r="C715" s="1996" t="s">
        <v>1600</v>
      </c>
      <c r="D715" s="1996"/>
      <c r="E715" s="1267"/>
      <c r="F715" s="217">
        <f t="shared" si="148"/>
        <v>0</v>
      </c>
      <c r="G715" s="1071"/>
      <c r="H715" s="1072"/>
      <c r="I715" s="1072"/>
      <c r="J715" s="1073"/>
      <c r="K715" s="1284" t="str">
        <f t="shared" si="144"/>
        <v/>
      </c>
      <c r="L715" s="248"/>
    </row>
    <row r="716" spans="1:12" hidden="1">
      <c r="A716" s="6">
        <v>401</v>
      </c>
      <c r="B716" s="962">
        <v>4500</v>
      </c>
      <c r="C716" s="1996" t="s">
        <v>1601</v>
      </c>
      <c r="D716" s="1996"/>
      <c r="E716" s="1267">
        <v>0</v>
      </c>
      <c r="F716" s="217">
        <f t="shared" si="148"/>
        <v>0</v>
      </c>
      <c r="G716" s="1071">
        <v>0</v>
      </c>
      <c r="H716" s="1072">
        <v>0</v>
      </c>
      <c r="I716" s="1072">
        <v>0</v>
      </c>
      <c r="J716" s="1073">
        <v>0</v>
      </c>
      <c r="K716" s="1284" t="str">
        <f t="shared" si="144"/>
        <v/>
      </c>
      <c r="L716" s="248"/>
    </row>
    <row r="717" spans="1:12" hidden="1">
      <c r="A717" s="16">
        <v>404</v>
      </c>
      <c r="B717" s="962">
        <v>4600</v>
      </c>
      <c r="C717" s="1992" t="s">
        <v>893</v>
      </c>
      <c r="D717" s="1993"/>
      <c r="E717" s="1267">
        <v>0</v>
      </c>
      <c r="F717" s="217">
        <f t="shared" si="148"/>
        <v>0</v>
      </c>
      <c r="G717" s="1071">
        <v>0</v>
      </c>
      <c r="H717" s="1072">
        <v>0</v>
      </c>
      <c r="I717" s="1072">
        <v>0</v>
      </c>
      <c r="J717" s="1073">
        <v>0</v>
      </c>
      <c r="K717" s="1284" t="str">
        <f t="shared" si="144"/>
        <v/>
      </c>
      <c r="L717" s="248"/>
    </row>
    <row r="718" spans="1:12" hidden="1">
      <c r="A718" s="16">
        <v>404</v>
      </c>
      <c r="B718" s="962">
        <v>4900</v>
      </c>
      <c r="C718" s="1996" t="s">
        <v>562</v>
      </c>
      <c r="D718" s="1996"/>
      <c r="E718" s="216">
        <f t="shared" ref="E718:J718" si="149">+E719+E720</f>
        <v>0</v>
      </c>
      <c r="F718" s="217">
        <f t="shared" si="149"/>
        <v>0</v>
      </c>
      <c r="G718" s="328">
        <f t="shared" si="149"/>
        <v>0</v>
      </c>
      <c r="H718" s="329">
        <f t="shared" si="149"/>
        <v>0</v>
      </c>
      <c r="I718" s="329">
        <f t="shared" si="149"/>
        <v>0</v>
      </c>
      <c r="J718" s="330">
        <f t="shared" si="149"/>
        <v>0</v>
      </c>
      <c r="K718" s="1284" t="str">
        <f t="shared" si="144"/>
        <v/>
      </c>
      <c r="L718" s="248"/>
    </row>
    <row r="719" spans="1:12" hidden="1">
      <c r="A719" s="7">
        <v>440</v>
      </c>
      <c r="B719" s="1008"/>
      <c r="C719" s="964">
        <v>4901</v>
      </c>
      <c r="D719" s="1010" t="s">
        <v>563</v>
      </c>
      <c r="E719" s="369"/>
      <c r="F719" s="378">
        <f>G719+H719+I719+J719</f>
        <v>0</v>
      </c>
      <c r="G719" s="295"/>
      <c r="H719" s="296"/>
      <c r="I719" s="296"/>
      <c r="J719" s="297"/>
      <c r="K719" s="1284" t="str">
        <f t="shared" si="144"/>
        <v/>
      </c>
      <c r="L719" s="248"/>
    </row>
    <row r="720" spans="1:12" hidden="1">
      <c r="A720" s="7">
        <v>450</v>
      </c>
      <c r="B720" s="1008"/>
      <c r="C720" s="966">
        <v>4902</v>
      </c>
      <c r="D720" s="974" t="s">
        <v>564</v>
      </c>
      <c r="E720" s="375"/>
      <c r="F720" s="379">
        <f>G720+H720+I720+J720</f>
        <v>0</v>
      </c>
      <c r="G720" s="307"/>
      <c r="H720" s="308"/>
      <c r="I720" s="308"/>
      <c r="J720" s="309"/>
      <c r="K720" s="1284" t="str">
        <f t="shared" si="144"/>
        <v/>
      </c>
      <c r="L720" s="248"/>
    </row>
    <row r="721" spans="1:12" hidden="1">
      <c r="A721" s="7">
        <v>495</v>
      </c>
      <c r="B721" s="1011">
        <v>5100</v>
      </c>
      <c r="C721" s="1997" t="s">
        <v>894</v>
      </c>
      <c r="D721" s="1997"/>
      <c r="E721" s="1267">
        <v>0</v>
      </c>
      <c r="F721" s="217">
        <f>G721+H721+I721+J721</f>
        <v>0</v>
      </c>
      <c r="G721" s="1071">
        <v>0</v>
      </c>
      <c r="H721" s="1072">
        <v>0</v>
      </c>
      <c r="I721" s="1072">
        <v>0</v>
      </c>
      <c r="J721" s="1073">
        <v>0</v>
      </c>
      <c r="K721" s="1284" t="str">
        <f t="shared" si="144"/>
        <v/>
      </c>
      <c r="L721" s="248"/>
    </row>
    <row r="722" spans="1:12" hidden="1">
      <c r="A722" s="8">
        <v>500</v>
      </c>
      <c r="B722" s="1011">
        <v>5200</v>
      </c>
      <c r="C722" s="1997" t="s">
        <v>895</v>
      </c>
      <c r="D722" s="1997"/>
      <c r="E722" s="216">
        <f t="shared" ref="E722:J722" si="150">SUM(E723:E729)</f>
        <v>0</v>
      </c>
      <c r="F722" s="217">
        <f t="shared" si="150"/>
        <v>0</v>
      </c>
      <c r="G722" s="328">
        <f t="shared" si="150"/>
        <v>0</v>
      </c>
      <c r="H722" s="329">
        <f t="shared" si="150"/>
        <v>0</v>
      </c>
      <c r="I722" s="329">
        <f t="shared" si="150"/>
        <v>0</v>
      </c>
      <c r="J722" s="330">
        <f t="shared" si="150"/>
        <v>0</v>
      </c>
      <c r="K722" s="1284" t="str">
        <f t="shared" si="144"/>
        <v/>
      </c>
      <c r="L722" s="248"/>
    </row>
    <row r="723" spans="1:12" hidden="1">
      <c r="A723" s="8">
        <v>505</v>
      </c>
      <c r="B723" s="1012"/>
      <c r="C723" s="1013">
        <v>5201</v>
      </c>
      <c r="D723" s="1014" t="s">
        <v>896</v>
      </c>
      <c r="E723" s="369">
        <v>0</v>
      </c>
      <c r="F723" s="378">
        <f t="shared" ref="F723:F729" si="151">G723+H723+I723+J723</f>
        <v>0</v>
      </c>
      <c r="G723" s="295">
        <v>0</v>
      </c>
      <c r="H723" s="296">
        <v>0</v>
      </c>
      <c r="I723" s="296">
        <v>0</v>
      </c>
      <c r="J723" s="297">
        <v>0</v>
      </c>
      <c r="K723" s="1284" t="str">
        <f t="shared" si="144"/>
        <v/>
      </c>
      <c r="L723" s="248"/>
    </row>
    <row r="724" spans="1:12" hidden="1">
      <c r="A724" s="8">
        <v>510</v>
      </c>
      <c r="B724" s="1012"/>
      <c r="C724" s="1015">
        <v>5202</v>
      </c>
      <c r="D724" s="1016" t="s">
        <v>897</v>
      </c>
      <c r="E724" s="371">
        <v>0</v>
      </c>
      <c r="F724" s="380">
        <f t="shared" si="151"/>
        <v>0</v>
      </c>
      <c r="G724" s="298">
        <v>0</v>
      </c>
      <c r="H724" s="299">
        <v>0</v>
      </c>
      <c r="I724" s="299">
        <v>0</v>
      </c>
      <c r="J724" s="300">
        <v>0</v>
      </c>
      <c r="K724" s="1284" t="str">
        <f t="shared" si="144"/>
        <v/>
      </c>
      <c r="L724" s="248"/>
    </row>
    <row r="725" spans="1:12" hidden="1">
      <c r="A725" s="8">
        <v>515</v>
      </c>
      <c r="B725" s="1012"/>
      <c r="C725" s="1015">
        <v>5203</v>
      </c>
      <c r="D725" s="1016" t="s">
        <v>258</v>
      </c>
      <c r="E725" s="371">
        <v>0</v>
      </c>
      <c r="F725" s="380">
        <f t="shared" si="151"/>
        <v>0</v>
      </c>
      <c r="G725" s="298">
        <v>0</v>
      </c>
      <c r="H725" s="299">
        <v>0</v>
      </c>
      <c r="I725" s="299">
        <v>0</v>
      </c>
      <c r="J725" s="300">
        <v>0</v>
      </c>
      <c r="K725" s="1284" t="str">
        <f t="shared" si="144"/>
        <v/>
      </c>
      <c r="L725" s="248"/>
    </row>
    <row r="726" spans="1:12" hidden="1">
      <c r="A726" s="8">
        <v>520</v>
      </c>
      <c r="B726" s="1012"/>
      <c r="C726" s="1015">
        <v>5204</v>
      </c>
      <c r="D726" s="1016" t="s">
        <v>259</v>
      </c>
      <c r="E726" s="371">
        <v>0</v>
      </c>
      <c r="F726" s="380">
        <f t="shared" si="151"/>
        <v>0</v>
      </c>
      <c r="G726" s="298">
        <v>0</v>
      </c>
      <c r="H726" s="299">
        <v>0</v>
      </c>
      <c r="I726" s="299">
        <v>0</v>
      </c>
      <c r="J726" s="300">
        <v>0</v>
      </c>
      <c r="K726" s="1284" t="str">
        <f t="shared" si="144"/>
        <v/>
      </c>
      <c r="L726" s="248"/>
    </row>
    <row r="727" spans="1:12" hidden="1">
      <c r="A727" s="8">
        <v>525</v>
      </c>
      <c r="B727" s="1012"/>
      <c r="C727" s="1015">
        <v>5205</v>
      </c>
      <c r="D727" s="1016" t="s">
        <v>260</v>
      </c>
      <c r="E727" s="371">
        <v>0</v>
      </c>
      <c r="F727" s="380">
        <f t="shared" si="151"/>
        <v>0</v>
      </c>
      <c r="G727" s="298">
        <v>0</v>
      </c>
      <c r="H727" s="299">
        <v>0</v>
      </c>
      <c r="I727" s="299">
        <v>0</v>
      </c>
      <c r="J727" s="300">
        <v>0</v>
      </c>
      <c r="K727" s="1284" t="str">
        <f t="shared" si="144"/>
        <v/>
      </c>
      <c r="L727" s="248"/>
    </row>
    <row r="728" spans="1:12" hidden="1">
      <c r="A728" s="7">
        <v>635</v>
      </c>
      <c r="B728" s="1012"/>
      <c r="C728" s="1015">
        <v>5206</v>
      </c>
      <c r="D728" s="1016" t="s">
        <v>261</v>
      </c>
      <c r="E728" s="371">
        <v>0</v>
      </c>
      <c r="F728" s="380">
        <f t="shared" si="151"/>
        <v>0</v>
      </c>
      <c r="G728" s="298">
        <v>0</v>
      </c>
      <c r="H728" s="299">
        <v>0</v>
      </c>
      <c r="I728" s="299">
        <v>0</v>
      </c>
      <c r="J728" s="300">
        <v>0</v>
      </c>
      <c r="K728" s="1284" t="str">
        <f t="shared" si="144"/>
        <v/>
      </c>
      <c r="L728" s="248"/>
    </row>
    <row r="729" spans="1:12" hidden="1">
      <c r="A729" s="8">
        <v>640</v>
      </c>
      <c r="B729" s="1012"/>
      <c r="C729" s="1017">
        <v>5219</v>
      </c>
      <c r="D729" s="1018" t="s">
        <v>262</v>
      </c>
      <c r="E729" s="375">
        <v>0</v>
      </c>
      <c r="F729" s="379">
        <f t="shared" si="151"/>
        <v>0</v>
      </c>
      <c r="G729" s="307">
        <v>0</v>
      </c>
      <c r="H729" s="308">
        <v>0</v>
      </c>
      <c r="I729" s="308">
        <v>0</v>
      </c>
      <c r="J729" s="309">
        <v>0</v>
      </c>
      <c r="K729" s="1284" t="str">
        <f t="shared" si="144"/>
        <v/>
      </c>
      <c r="L729" s="248"/>
    </row>
    <row r="730" spans="1:12" hidden="1">
      <c r="A730" s="8">
        <v>645</v>
      </c>
      <c r="B730" s="1011">
        <v>5300</v>
      </c>
      <c r="C730" s="1997" t="s">
        <v>263</v>
      </c>
      <c r="D730" s="1997"/>
      <c r="E730" s="216">
        <f t="shared" ref="E730:J730" si="152">SUM(E731:E732)</f>
        <v>0</v>
      </c>
      <c r="F730" s="217">
        <f t="shared" si="152"/>
        <v>0</v>
      </c>
      <c r="G730" s="328">
        <f t="shared" si="152"/>
        <v>0</v>
      </c>
      <c r="H730" s="329">
        <f t="shared" si="152"/>
        <v>0</v>
      </c>
      <c r="I730" s="329">
        <f t="shared" si="152"/>
        <v>0</v>
      </c>
      <c r="J730" s="330">
        <f t="shared" si="152"/>
        <v>0</v>
      </c>
      <c r="K730" s="1284" t="str">
        <f t="shared" si="144"/>
        <v/>
      </c>
      <c r="L730" s="248"/>
    </row>
    <row r="731" spans="1:12" hidden="1">
      <c r="A731" s="8">
        <v>650</v>
      </c>
      <c r="B731" s="1012"/>
      <c r="C731" s="1013">
        <v>5301</v>
      </c>
      <c r="D731" s="1014" t="s">
        <v>1168</v>
      </c>
      <c r="E731" s="369">
        <v>0</v>
      </c>
      <c r="F731" s="378">
        <f>G731+H731+I731+J731</f>
        <v>0</v>
      </c>
      <c r="G731" s="295">
        <v>0</v>
      </c>
      <c r="H731" s="296">
        <v>0</v>
      </c>
      <c r="I731" s="296">
        <v>0</v>
      </c>
      <c r="J731" s="297">
        <v>0</v>
      </c>
      <c r="K731" s="1284" t="str">
        <f t="shared" si="144"/>
        <v/>
      </c>
      <c r="L731" s="248"/>
    </row>
    <row r="732" spans="1:12" hidden="1">
      <c r="A732" s="7">
        <v>655</v>
      </c>
      <c r="B732" s="1012"/>
      <c r="C732" s="1017">
        <v>5309</v>
      </c>
      <c r="D732" s="1018" t="s">
        <v>264</v>
      </c>
      <c r="E732" s="375">
        <v>0</v>
      </c>
      <c r="F732" s="379">
        <f>G732+H732+I732+J732</f>
        <v>0</v>
      </c>
      <c r="G732" s="307">
        <v>0</v>
      </c>
      <c r="H732" s="308">
        <v>0</v>
      </c>
      <c r="I732" s="308">
        <v>0</v>
      </c>
      <c r="J732" s="309">
        <v>0</v>
      </c>
      <c r="K732" s="1284" t="str">
        <f t="shared" si="144"/>
        <v/>
      </c>
      <c r="L732" s="248"/>
    </row>
    <row r="733" spans="1:12" hidden="1">
      <c r="A733" s="7">
        <v>665</v>
      </c>
      <c r="B733" s="1011">
        <v>5400</v>
      </c>
      <c r="C733" s="1997" t="s">
        <v>910</v>
      </c>
      <c r="D733" s="1997"/>
      <c r="E733" s="1267">
        <v>0</v>
      </c>
      <c r="F733" s="217">
        <f>G733+H733+I733+J733</f>
        <v>0</v>
      </c>
      <c r="G733" s="1071">
        <v>0</v>
      </c>
      <c r="H733" s="1072">
        <v>0</v>
      </c>
      <c r="I733" s="1072">
        <v>0</v>
      </c>
      <c r="J733" s="1073">
        <v>0</v>
      </c>
      <c r="K733" s="1284" t="str">
        <f t="shared" si="144"/>
        <v/>
      </c>
      <c r="L733" s="248"/>
    </row>
    <row r="734" spans="1:12" hidden="1">
      <c r="A734" s="7">
        <v>675</v>
      </c>
      <c r="B734" s="962">
        <v>5500</v>
      </c>
      <c r="C734" s="1996" t="s">
        <v>911</v>
      </c>
      <c r="D734" s="1996"/>
      <c r="E734" s="216">
        <f t="shared" ref="E734:J734" si="153">SUM(E735:E738)</f>
        <v>0</v>
      </c>
      <c r="F734" s="217">
        <f t="shared" si="153"/>
        <v>0</v>
      </c>
      <c r="G734" s="328">
        <f t="shared" si="153"/>
        <v>0</v>
      </c>
      <c r="H734" s="329">
        <f t="shared" si="153"/>
        <v>0</v>
      </c>
      <c r="I734" s="329">
        <f t="shared" si="153"/>
        <v>0</v>
      </c>
      <c r="J734" s="330">
        <f t="shared" si="153"/>
        <v>0</v>
      </c>
      <c r="K734" s="1284" t="str">
        <f t="shared" si="144"/>
        <v/>
      </c>
      <c r="L734" s="248"/>
    </row>
    <row r="735" spans="1:12" hidden="1">
      <c r="A735" s="7">
        <v>685</v>
      </c>
      <c r="B735" s="1008"/>
      <c r="C735" s="964">
        <v>5501</v>
      </c>
      <c r="D735" s="983" t="s">
        <v>912</v>
      </c>
      <c r="E735" s="369">
        <v>0</v>
      </c>
      <c r="F735" s="378">
        <f>G735+H735+I735+J735</f>
        <v>0</v>
      </c>
      <c r="G735" s="295">
        <v>0</v>
      </c>
      <c r="H735" s="296">
        <v>0</v>
      </c>
      <c r="I735" s="296">
        <v>0</v>
      </c>
      <c r="J735" s="297">
        <v>0</v>
      </c>
      <c r="K735" s="1284" t="str">
        <f t="shared" si="144"/>
        <v/>
      </c>
      <c r="L735" s="248"/>
    </row>
    <row r="736" spans="1:12" hidden="1">
      <c r="A736" s="8">
        <v>690</v>
      </c>
      <c r="B736" s="1008"/>
      <c r="C736" s="970">
        <v>5502</v>
      </c>
      <c r="D736" s="971" t="s">
        <v>913</v>
      </c>
      <c r="E736" s="371">
        <v>0</v>
      </c>
      <c r="F736" s="380">
        <f>G736+H736+I736+J736</f>
        <v>0</v>
      </c>
      <c r="G736" s="298">
        <v>0</v>
      </c>
      <c r="H736" s="299">
        <v>0</v>
      </c>
      <c r="I736" s="299">
        <v>0</v>
      </c>
      <c r="J736" s="300">
        <v>0</v>
      </c>
      <c r="K736" s="1284" t="str">
        <f t="shared" si="144"/>
        <v/>
      </c>
      <c r="L736" s="248"/>
    </row>
    <row r="737" spans="1:12" ht="36" hidden="1" customHeight="1">
      <c r="A737" s="8">
        <v>695</v>
      </c>
      <c r="B737" s="1008"/>
      <c r="C737" s="970">
        <v>5503</v>
      </c>
      <c r="D737" s="1009" t="s">
        <v>914</v>
      </c>
      <c r="E737" s="371">
        <v>0</v>
      </c>
      <c r="F737" s="380">
        <f>G737+H737+I737+J737</f>
        <v>0</v>
      </c>
      <c r="G737" s="298">
        <v>0</v>
      </c>
      <c r="H737" s="299">
        <v>0</v>
      </c>
      <c r="I737" s="299">
        <v>0</v>
      </c>
      <c r="J737" s="300">
        <v>0</v>
      </c>
      <c r="K737" s="1284" t="str">
        <f t="shared" si="144"/>
        <v/>
      </c>
      <c r="L737" s="248"/>
    </row>
    <row r="738" spans="1:12" hidden="1">
      <c r="A738" s="7">
        <v>700</v>
      </c>
      <c r="B738" s="1008"/>
      <c r="C738" s="966">
        <v>5504</v>
      </c>
      <c r="D738" s="994" t="s">
        <v>915</v>
      </c>
      <c r="E738" s="375">
        <v>0</v>
      </c>
      <c r="F738" s="379">
        <f>G738+H738+I738+J738</f>
        <v>0</v>
      </c>
      <c r="G738" s="307">
        <v>0</v>
      </c>
      <c r="H738" s="308">
        <v>0</v>
      </c>
      <c r="I738" s="308">
        <v>0</v>
      </c>
      <c r="J738" s="309">
        <v>0</v>
      </c>
      <c r="K738" s="1284" t="str">
        <f t="shared" si="144"/>
        <v/>
      </c>
      <c r="L738" s="248"/>
    </row>
    <row r="739" spans="1:12" hidden="1">
      <c r="A739" s="7">
        <v>710</v>
      </c>
      <c r="B739" s="1011">
        <v>5700</v>
      </c>
      <c r="C739" s="1994" t="s">
        <v>1213</v>
      </c>
      <c r="D739" s="1995"/>
      <c r="E739" s="216">
        <f t="shared" ref="E739:J739" si="154">SUM(E740:E742)</f>
        <v>0</v>
      </c>
      <c r="F739" s="217">
        <f t="shared" si="154"/>
        <v>0</v>
      </c>
      <c r="G739" s="328">
        <f t="shared" si="154"/>
        <v>0</v>
      </c>
      <c r="H739" s="329">
        <f t="shared" si="154"/>
        <v>0</v>
      </c>
      <c r="I739" s="329">
        <f t="shared" si="154"/>
        <v>0</v>
      </c>
      <c r="J739" s="330">
        <f t="shared" si="154"/>
        <v>0</v>
      </c>
      <c r="K739" s="1284" t="str">
        <f t="shared" si="144"/>
        <v/>
      </c>
      <c r="L739" s="248"/>
    </row>
    <row r="740" spans="1:12" hidden="1">
      <c r="A740" s="8">
        <v>715</v>
      </c>
      <c r="B740" s="1012"/>
      <c r="C740" s="1013">
        <v>5701</v>
      </c>
      <c r="D740" s="1014" t="s">
        <v>916</v>
      </c>
      <c r="E740" s="369"/>
      <c r="F740" s="378">
        <f>G740+H740+I740+J740</f>
        <v>0</v>
      </c>
      <c r="G740" s="295"/>
      <c r="H740" s="296"/>
      <c r="I740" s="296"/>
      <c r="J740" s="297"/>
      <c r="K740" s="1284" t="str">
        <f t="shared" si="144"/>
        <v/>
      </c>
      <c r="L740" s="248"/>
    </row>
    <row r="741" spans="1:12" hidden="1">
      <c r="A741" s="8">
        <v>720</v>
      </c>
      <c r="B741" s="1012"/>
      <c r="C741" s="1019">
        <v>5702</v>
      </c>
      <c r="D741" s="1020" t="s">
        <v>917</v>
      </c>
      <c r="E741" s="373"/>
      <c r="F741" s="381">
        <f>G741+H741+I741+J741</f>
        <v>0</v>
      </c>
      <c r="G741" s="359"/>
      <c r="H741" s="360"/>
      <c r="I741" s="360"/>
      <c r="J741" s="361"/>
      <c r="K741" s="1284" t="str">
        <f t="shared" si="144"/>
        <v/>
      </c>
      <c r="L741" s="248"/>
    </row>
    <row r="742" spans="1:12" hidden="1">
      <c r="A742" s="8">
        <v>725</v>
      </c>
      <c r="B742" s="969"/>
      <c r="C742" s="1829">
        <v>4071</v>
      </c>
      <c r="D742" s="1830" t="s">
        <v>918</v>
      </c>
      <c r="E742" s="1831"/>
      <c r="F742" s="1832">
        <f>G742+H742+I742+J742</f>
        <v>0</v>
      </c>
      <c r="G742" s="1833"/>
      <c r="H742" s="1834"/>
      <c r="I742" s="1834"/>
      <c r="J742" s="1835"/>
      <c r="K742" s="1284" t="str">
        <f t="shared" si="144"/>
        <v/>
      </c>
      <c r="L742" s="248"/>
    </row>
    <row r="743" spans="1:12" hidden="1">
      <c r="A743" s="8">
        <v>730</v>
      </c>
      <c r="B743" s="1023"/>
      <c r="C743" s="1024"/>
      <c r="D743" s="1025"/>
      <c r="E743" s="1285"/>
      <c r="F743" s="509"/>
      <c r="G743" s="509"/>
      <c r="H743" s="509"/>
      <c r="I743" s="509"/>
      <c r="J743" s="510"/>
      <c r="K743" s="1284" t="str">
        <f t="shared" si="144"/>
        <v/>
      </c>
      <c r="L743" s="248"/>
    </row>
    <row r="744" spans="1:12" hidden="1">
      <c r="A744" s="8">
        <v>735</v>
      </c>
      <c r="B744" s="1026">
        <v>98</v>
      </c>
      <c r="C744" s="2052" t="s">
        <v>919</v>
      </c>
      <c r="D744" s="2053"/>
      <c r="E744" s="1271"/>
      <c r="F744" s="523">
        <f>G744+H744+I744+J744</f>
        <v>0</v>
      </c>
      <c r="G744" s="516">
        <v>0</v>
      </c>
      <c r="H744" s="517">
        <v>0</v>
      </c>
      <c r="I744" s="517">
        <v>0</v>
      </c>
      <c r="J744" s="518">
        <v>0</v>
      </c>
      <c r="K744" s="1284" t="str">
        <f t="shared" si="144"/>
        <v/>
      </c>
      <c r="L744" s="248"/>
    </row>
    <row r="745" spans="1:12" hidden="1">
      <c r="A745" s="8">
        <v>740</v>
      </c>
      <c r="B745" s="1027"/>
      <c r="C745" s="1028"/>
      <c r="D745" s="1029"/>
      <c r="E745" s="136"/>
      <c r="F745" s="136"/>
      <c r="G745" s="136"/>
      <c r="H745" s="136"/>
      <c r="I745" s="136"/>
      <c r="J745" s="137"/>
      <c r="K745" s="1284" t="str">
        <f t="shared" si="144"/>
        <v/>
      </c>
      <c r="L745" s="248"/>
    </row>
    <row r="746" spans="1:12" hidden="1">
      <c r="A746" s="8">
        <v>745</v>
      </c>
      <c r="B746" s="1030"/>
      <c r="C746" s="894"/>
      <c r="D746" s="1025"/>
      <c r="E746" s="138"/>
      <c r="F746" s="138"/>
      <c r="G746" s="138"/>
      <c r="H746" s="138"/>
      <c r="I746" s="138"/>
      <c r="J746" s="139"/>
      <c r="K746" s="1284" t="str">
        <f t="shared" si="144"/>
        <v/>
      </c>
      <c r="L746" s="248"/>
    </row>
    <row r="747" spans="1:12" hidden="1">
      <c r="A747" s="7">
        <v>750</v>
      </c>
      <c r="B747" s="1031"/>
      <c r="C747" s="1032"/>
      <c r="D747" s="1025"/>
      <c r="E747" s="138"/>
      <c r="F747" s="138"/>
      <c r="G747" s="138"/>
      <c r="H747" s="138"/>
      <c r="I747" s="138"/>
      <c r="J747" s="139"/>
      <c r="K747" s="1284" t="str">
        <f t="shared" si="144"/>
        <v/>
      </c>
      <c r="L747" s="248"/>
    </row>
    <row r="748" spans="1:12" ht="16.5" thickBot="1">
      <c r="A748" s="8">
        <v>755</v>
      </c>
      <c r="B748" s="1033"/>
      <c r="C748" s="1033" t="s">
        <v>478</v>
      </c>
      <c r="D748" s="1034">
        <f>+B748</f>
        <v>0</v>
      </c>
      <c r="E748" s="230">
        <f t="shared" ref="E748:J748" si="155">SUM(E630,E633,E639,E647,E648,E666,E670,E676,E679,E680,E681,E682,E686,E695,E701,E702,E703,E704,E711,E715,E716,E717,E718,E721,E722,E730,E733,E734,E739)+E744</f>
        <v>0</v>
      </c>
      <c r="F748" s="231">
        <f t="shared" si="155"/>
        <v>31932388</v>
      </c>
      <c r="G748" s="506">
        <f t="shared" si="155"/>
        <v>31932388</v>
      </c>
      <c r="H748" s="507">
        <f t="shared" si="155"/>
        <v>0</v>
      </c>
      <c r="I748" s="507">
        <f t="shared" si="155"/>
        <v>0</v>
      </c>
      <c r="J748" s="508">
        <f t="shared" si="155"/>
        <v>0</v>
      </c>
      <c r="K748" s="1284">
        <f t="shared" si="144"/>
        <v>1</v>
      </c>
      <c r="L748" s="1278" t="str">
        <f>LEFT(C627,1)</f>
        <v>8</v>
      </c>
    </row>
    <row r="749" spans="1:12" ht="16.5" thickTop="1">
      <c r="A749" s="8">
        <v>760</v>
      </c>
      <c r="B749" s="1035"/>
      <c r="C749" s="1036"/>
      <c r="D749" s="897"/>
      <c r="E749" s="524"/>
      <c r="F749" s="524"/>
      <c r="G749" s="524"/>
      <c r="H749" s="524"/>
      <c r="I749" s="524"/>
      <c r="J749" s="524"/>
      <c r="K749" s="4">
        <f>K748</f>
        <v>1</v>
      </c>
      <c r="L749" s="247"/>
    </row>
    <row r="750" spans="1:12">
      <c r="A750" s="7">
        <v>765</v>
      </c>
      <c r="B750" s="951"/>
      <c r="C750" s="1037"/>
      <c r="D750" s="1038"/>
      <c r="E750" s="525"/>
      <c r="F750" s="525"/>
      <c r="G750" s="525"/>
      <c r="H750" s="525"/>
      <c r="I750" s="525"/>
      <c r="J750" s="525"/>
      <c r="K750" s="4">
        <f>K748</f>
        <v>1</v>
      </c>
      <c r="L750" s="247"/>
    </row>
    <row r="751" spans="1:12" hidden="1">
      <c r="A751" s="7">
        <v>775</v>
      </c>
      <c r="B751" s="524"/>
      <c r="C751" s="894"/>
      <c r="D751" s="916"/>
      <c r="E751" s="525"/>
      <c r="F751" s="525"/>
      <c r="G751" s="525"/>
      <c r="H751" s="525"/>
      <c r="I751" s="525"/>
      <c r="J751" s="525"/>
      <c r="K751" s="1664" t="str">
        <f>(IF(SUM(K762:K783)&lt;&gt;0,$K$2,""))</f>
        <v/>
      </c>
      <c r="L751" s="247"/>
    </row>
    <row r="752" spans="1:12" hidden="1">
      <c r="A752" s="8">
        <v>780</v>
      </c>
      <c r="B752" s="1987" t="str">
        <f>$B$7</f>
        <v>ОТЧЕТНИ ДАННИ ПО ЕБК ЗА ИЗПЪЛНЕНИЕТО НА БЮДЖЕТА</v>
      </c>
      <c r="C752" s="1988"/>
      <c r="D752" s="1988"/>
      <c r="E752" s="525"/>
      <c r="F752" s="525"/>
      <c r="G752" s="525"/>
      <c r="H752" s="525"/>
      <c r="I752" s="525"/>
      <c r="J752" s="525"/>
      <c r="K752" s="1664" t="str">
        <f>(IF(SUM(K762:K783)&lt;&gt;0,$K$2,""))</f>
        <v/>
      </c>
      <c r="L752" s="247"/>
    </row>
    <row r="753" spans="1:12" hidden="1">
      <c r="A753" s="8">
        <v>785</v>
      </c>
      <c r="B753" s="524"/>
      <c r="C753" s="894"/>
      <c r="D753" s="916"/>
      <c r="E753" s="917" t="s">
        <v>706</v>
      </c>
      <c r="F753" s="917" t="s">
        <v>615</v>
      </c>
      <c r="G753" s="525"/>
      <c r="H753" s="525"/>
      <c r="I753" s="525"/>
      <c r="J753" s="525"/>
      <c r="K753" s="1664" t="str">
        <f>(IF(SUM(K762:K783)&lt;&gt;0,$K$2,""))</f>
        <v/>
      </c>
      <c r="L753" s="247"/>
    </row>
    <row r="754" spans="1:12" ht="18.75" hidden="1">
      <c r="A754" s="8">
        <v>790</v>
      </c>
      <c r="B754" s="1980" t="str">
        <f>$B$9</f>
        <v>ДЪРЖАВЕН ФОНД ЗЕМЕДЕЛИЕ</v>
      </c>
      <c r="C754" s="1981"/>
      <c r="D754" s="1982"/>
      <c r="E754" s="836">
        <f>$E$9</f>
        <v>46023</v>
      </c>
      <c r="F754" s="921">
        <f>$F$9</f>
        <v>46203</v>
      </c>
      <c r="G754" s="525"/>
      <c r="H754" s="525"/>
      <c r="I754" s="525"/>
      <c r="J754" s="525"/>
      <c r="K754" s="1664" t="str">
        <f>(IF(SUM(K762:K783)&lt;&gt;0,$K$2,""))</f>
        <v/>
      </c>
      <c r="L754" s="247"/>
    </row>
    <row r="755" spans="1:12" hidden="1">
      <c r="A755" s="8">
        <v>795</v>
      </c>
      <c r="B755" s="922" t="str">
        <f>$B$10</f>
        <v xml:space="preserve">                                                            (наименование на разпоредителя с бюджет)</v>
      </c>
      <c r="C755" s="524"/>
      <c r="D755" s="897"/>
      <c r="E755" s="923"/>
      <c r="F755" s="923"/>
      <c r="G755" s="525"/>
      <c r="H755" s="525"/>
      <c r="I755" s="525"/>
      <c r="J755" s="525"/>
      <c r="K755" s="1664" t="str">
        <f>(IF(SUM(K762:K783)&lt;&gt;0,$K$2,""))</f>
        <v/>
      </c>
      <c r="L755" s="247"/>
    </row>
    <row r="756" spans="1:12" hidden="1">
      <c r="A756" s="7">
        <v>805</v>
      </c>
      <c r="B756" s="922"/>
      <c r="C756" s="524"/>
      <c r="D756" s="897"/>
      <c r="E756" s="922"/>
      <c r="F756" s="524"/>
      <c r="G756" s="525"/>
      <c r="H756" s="525"/>
      <c r="I756" s="525"/>
      <c r="J756" s="525"/>
      <c r="K756" s="1664" t="str">
        <f>(IF(SUM(K762:K783)&lt;&gt;0,$K$2,""))</f>
        <v/>
      </c>
      <c r="L756" s="247"/>
    </row>
    <row r="757" spans="1:12" ht="19.5" hidden="1">
      <c r="A757" s="8">
        <v>810</v>
      </c>
      <c r="B757" s="2015" t="str">
        <f>$B$12</f>
        <v>Държавен фонд "Земеделие"</v>
      </c>
      <c r="C757" s="2016"/>
      <c r="D757" s="2017"/>
      <c r="E757" s="924" t="s">
        <v>1194</v>
      </c>
      <c r="F757" s="1663" t="str">
        <f>$F$12</f>
        <v>8400</v>
      </c>
      <c r="G757" s="525"/>
      <c r="H757" s="525"/>
      <c r="I757" s="525"/>
      <c r="J757" s="525"/>
      <c r="K757" s="1664" t="str">
        <f>(IF(SUM(K762:K783)&lt;&gt;0,$K$2,""))</f>
        <v/>
      </c>
      <c r="L757" s="247"/>
    </row>
    <row r="758" spans="1:12" hidden="1">
      <c r="A758" s="8">
        <v>815</v>
      </c>
      <c r="B758" s="925" t="str">
        <f>$B$13</f>
        <v xml:space="preserve">                                             (наименование на първостепенния разпоредител с бюджет)</v>
      </c>
      <c r="C758" s="524"/>
      <c r="D758" s="897"/>
      <c r="E758" s="926"/>
      <c r="F758" s="927"/>
      <c r="G758" s="525"/>
      <c r="H758" s="525"/>
      <c r="I758" s="525"/>
      <c r="J758" s="525"/>
      <c r="K758" s="1664" t="str">
        <f>(IF(SUM(K762:K783)&lt;&gt;0,$K$2,""))</f>
        <v/>
      </c>
      <c r="L758" s="247"/>
    </row>
    <row r="759" spans="1:12" ht="19.5" hidden="1">
      <c r="A759" s="12">
        <v>525</v>
      </c>
      <c r="B759" s="1039"/>
      <c r="C759" s="1039"/>
      <c r="D759" s="1040" t="s">
        <v>1294</v>
      </c>
      <c r="E759" s="1041">
        <f>$E$15</f>
        <v>0</v>
      </c>
      <c r="F759" s="1042" t="str">
        <f>$F$15</f>
        <v>БЮДЖЕТ</v>
      </c>
      <c r="G759" s="138"/>
      <c r="H759" s="138"/>
      <c r="I759" s="138"/>
      <c r="J759" s="138"/>
      <c r="K759" s="1664" t="str">
        <f>(IF(SUM(K762:K783)&lt;&gt;0,$K$2,""))</f>
        <v/>
      </c>
      <c r="L759" s="247"/>
    </row>
    <row r="760" spans="1:12" hidden="1">
      <c r="A760" s="7">
        <v>820</v>
      </c>
      <c r="B760" s="923"/>
      <c r="C760" s="894"/>
      <c r="D760" s="1043" t="s">
        <v>2055</v>
      </c>
      <c r="E760" s="525"/>
      <c r="F760" s="1044" t="s">
        <v>2147</v>
      </c>
      <c r="G760" s="1044"/>
      <c r="H760" s="138"/>
      <c r="I760" s="1044"/>
      <c r="J760" s="138"/>
      <c r="K760" s="1664" t="str">
        <f>(IF(SUM(K762:K783)&lt;&gt;0,$K$2,""))</f>
        <v/>
      </c>
      <c r="L760" s="247"/>
    </row>
    <row r="761" spans="1:12" hidden="1">
      <c r="A761" s="8">
        <v>821</v>
      </c>
      <c r="B761" s="1045" t="s">
        <v>920</v>
      </c>
      <c r="C761" s="1046" t="s">
        <v>921</v>
      </c>
      <c r="D761" s="1047" t="s">
        <v>922</v>
      </c>
      <c r="E761" s="1048" t="s">
        <v>923</v>
      </c>
      <c r="F761" s="1049" t="s">
        <v>924</v>
      </c>
      <c r="G761" s="526"/>
      <c r="H761" s="526"/>
      <c r="I761" s="526"/>
      <c r="J761" s="526"/>
      <c r="K761" s="1664" t="str">
        <f>(IF(SUM(K762:K783)&lt;&gt;0,$K$2,""))</f>
        <v/>
      </c>
      <c r="L761" s="247"/>
    </row>
    <row r="762" spans="1:12" hidden="1">
      <c r="A762" s="8">
        <v>822</v>
      </c>
      <c r="B762" s="1050"/>
      <c r="C762" s="1051" t="s">
        <v>925</v>
      </c>
      <c r="D762" s="1052" t="s">
        <v>926</v>
      </c>
      <c r="E762" s="1074">
        <f>E763+E764</f>
        <v>0</v>
      </c>
      <c r="F762" s="1075">
        <f>F763+F764</f>
        <v>0</v>
      </c>
      <c r="G762" s="526"/>
      <c r="H762" s="526"/>
      <c r="I762" s="526"/>
      <c r="J762" s="526"/>
      <c r="K762" s="39" t="str">
        <f t="shared" ref="K762:K787" si="156">(IF($E762&lt;&gt;0,$K$2,IF($F762&lt;&gt;0,$K$2,"")))</f>
        <v/>
      </c>
      <c r="L762" s="247"/>
    </row>
    <row r="763" spans="1:12" hidden="1">
      <c r="A763" s="8">
        <v>823</v>
      </c>
      <c r="B763" s="1053"/>
      <c r="C763" s="1054" t="s">
        <v>927</v>
      </c>
      <c r="D763" s="1055" t="s">
        <v>928</v>
      </c>
      <c r="E763" s="1076"/>
      <c r="F763" s="1077"/>
      <c r="G763" s="526"/>
      <c r="H763" s="526"/>
      <c r="I763" s="526"/>
      <c r="J763" s="526"/>
      <c r="K763" s="39" t="str">
        <f t="shared" si="156"/>
        <v/>
      </c>
      <c r="L763" s="247"/>
    </row>
    <row r="764" spans="1:12" hidden="1">
      <c r="A764" s="8">
        <v>825</v>
      </c>
      <c r="B764" s="1056"/>
      <c r="C764" s="1057" t="s">
        <v>929</v>
      </c>
      <c r="D764" s="1058" t="s">
        <v>930</v>
      </c>
      <c r="E764" s="1078"/>
      <c r="F764" s="1079"/>
      <c r="G764" s="526"/>
      <c r="H764" s="526"/>
      <c r="I764" s="526"/>
      <c r="J764" s="526"/>
      <c r="K764" s="39" t="str">
        <f t="shared" si="156"/>
        <v/>
      </c>
      <c r="L764" s="247"/>
    </row>
    <row r="765" spans="1:12" hidden="1">
      <c r="A765" s="8"/>
      <c r="B765" s="1050"/>
      <c r="C765" s="1051" t="s">
        <v>931</v>
      </c>
      <c r="D765" s="1052" t="s">
        <v>932</v>
      </c>
      <c r="E765" s="1080">
        <f>E766+E767</f>
        <v>0</v>
      </c>
      <c r="F765" s="1081">
        <f>F766+F767</f>
        <v>0</v>
      </c>
      <c r="G765" s="526"/>
      <c r="H765" s="526"/>
      <c r="I765" s="526"/>
      <c r="J765" s="526"/>
      <c r="K765" s="39" t="str">
        <f t="shared" si="156"/>
        <v/>
      </c>
      <c r="L765" s="247"/>
    </row>
    <row r="766" spans="1:12" hidden="1">
      <c r="A766" s="8"/>
      <c r="B766" s="1053"/>
      <c r="C766" s="1054" t="s">
        <v>933</v>
      </c>
      <c r="D766" s="1055" t="s">
        <v>928</v>
      </c>
      <c r="E766" s="1076"/>
      <c r="F766" s="1077"/>
      <c r="G766" s="526"/>
      <c r="H766" s="526"/>
      <c r="I766" s="526"/>
      <c r="J766" s="526"/>
      <c r="K766" s="39" t="str">
        <f t="shared" si="156"/>
        <v/>
      </c>
      <c r="L766" s="247"/>
    </row>
    <row r="767" spans="1:12" hidden="1">
      <c r="A767" s="8"/>
      <c r="B767" s="1059"/>
      <c r="C767" s="1060" t="s">
        <v>934</v>
      </c>
      <c r="D767" s="1061" t="s">
        <v>935</v>
      </c>
      <c r="E767" s="1082"/>
      <c r="F767" s="1083"/>
      <c r="G767" s="526"/>
      <c r="H767" s="526"/>
      <c r="I767" s="526"/>
      <c r="J767" s="526"/>
      <c r="K767" s="39" t="str">
        <f t="shared" si="156"/>
        <v/>
      </c>
      <c r="L767" s="247"/>
    </row>
    <row r="768" spans="1:12" hidden="1">
      <c r="A768" s="8"/>
      <c r="B768" s="1050"/>
      <c r="C768" s="1051" t="s">
        <v>936</v>
      </c>
      <c r="D768" s="1052" t="s">
        <v>937</v>
      </c>
      <c r="E768" s="1084"/>
      <c r="F768" s="1085"/>
      <c r="G768" s="526"/>
      <c r="H768" s="526"/>
      <c r="I768" s="526"/>
      <c r="J768" s="526"/>
      <c r="K768" s="39" t="str">
        <f t="shared" si="156"/>
        <v/>
      </c>
      <c r="L768" s="247"/>
    </row>
    <row r="769" spans="1:12" hidden="1">
      <c r="A769" s="8"/>
      <c r="B769" s="1053"/>
      <c r="C769" s="1062" t="s">
        <v>938</v>
      </c>
      <c r="D769" s="1063" t="s">
        <v>939</v>
      </c>
      <c r="E769" s="1086"/>
      <c r="F769" s="1087"/>
      <c r="G769" s="526"/>
      <c r="H769" s="526"/>
      <c r="I769" s="526"/>
      <c r="J769" s="526"/>
      <c r="K769" s="39" t="str">
        <f t="shared" si="156"/>
        <v/>
      </c>
      <c r="L769" s="247"/>
    </row>
    <row r="770" spans="1:12" hidden="1">
      <c r="A770" s="8"/>
      <c r="B770" s="1059"/>
      <c r="C770" s="1057" t="s">
        <v>940</v>
      </c>
      <c r="D770" s="1058" t="s">
        <v>941</v>
      </c>
      <c r="E770" s="1088"/>
      <c r="F770" s="1089"/>
      <c r="G770" s="526"/>
      <c r="H770" s="526"/>
      <c r="I770" s="526"/>
      <c r="J770" s="526"/>
      <c r="K770" s="39" t="str">
        <f t="shared" si="156"/>
        <v/>
      </c>
      <c r="L770" s="247"/>
    </row>
    <row r="771" spans="1:12" hidden="1">
      <c r="A771" s="8"/>
      <c r="B771" s="1050"/>
      <c r="C771" s="1051" t="s">
        <v>942</v>
      </c>
      <c r="D771" s="1052" t="s">
        <v>943</v>
      </c>
      <c r="E771" s="1080"/>
      <c r="F771" s="1081"/>
      <c r="G771" s="526"/>
      <c r="H771" s="526"/>
      <c r="I771" s="526"/>
      <c r="J771" s="526"/>
      <c r="K771" s="39" t="str">
        <f t="shared" si="156"/>
        <v/>
      </c>
      <c r="L771" s="247"/>
    </row>
    <row r="772" spans="1:12" hidden="1">
      <c r="A772" s="8"/>
      <c r="B772" s="1053"/>
      <c r="C772" s="1062" t="s">
        <v>944</v>
      </c>
      <c r="D772" s="1063" t="s">
        <v>945</v>
      </c>
      <c r="E772" s="1090"/>
      <c r="F772" s="1091"/>
      <c r="G772" s="526"/>
      <c r="H772" s="526"/>
      <c r="I772" s="526"/>
      <c r="J772" s="526"/>
      <c r="K772" s="39" t="str">
        <f t="shared" si="156"/>
        <v/>
      </c>
      <c r="L772" s="247"/>
    </row>
    <row r="773" spans="1:12" hidden="1">
      <c r="A773" s="8"/>
      <c r="B773" s="1059"/>
      <c r="C773" s="1057" t="s">
        <v>946</v>
      </c>
      <c r="D773" s="1058" t="s">
        <v>947</v>
      </c>
      <c r="E773" s="1078"/>
      <c r="F773" s="1079"/>
      <c r="G773" s="526"/>
      <c r="H773" s="526"/>
      <c r="I773" s="526"/>
      <c r="J773" s="526"/>
      <c r="K773" s="39" t="str">
        <f t="shared" si="156"/>
        <v/>
      </c>
      <c r="L773" s="247"/>
    </row>
    <row r="774" spans="1:12" hidden="1">
      <c r="A774" s="8"/>
      <c r="B774" s="1050"/>
      <c r="C774" s="1051" t="s">
        <v>948</v>
      </c>
      <c r="D774" s="1052" t="s">
        <v>305</v>
      </c>
      <c r="E774" s="1080"/>
      <c r="F774" s="1081"/>
      <c r="G774" s="526"/>
      <c r="H774" s="526"/>
      <c r="I774" s="526"/>
      <c r="J774" s="526"/>
      <c r="K774" s="39" t="str">
        <f t="shared" si="156"/>
        <v/>
      </c>
      <c r="L774" s="247"/>
    </row>
    <row r="775" spans="1:12" hidden="1">
      <c r="A775" s="8"/>
      <c r="B775" s="1050"/>
      <c r="C775" s="1051" t="s">
        <v>306</v>
      </c>
      <c r="D775" s="1052" t="s">
        <v>2109</v>
      </c>
      <c r="E775" s="1092"/>
      <c r="F775" s="1093"/>
      <c r="G775" s="526"/>
      <c r="H775" s="526"/>
      <c r="I775" s="526"/>
      <c r="J775" s="526"/>
      <c r="K775" s="39" t="str">
        <f t="shared" si="156"/>
        <v/>
      </c>
      <c r="L775" s="247"/>
    </row>
    <row r="776" spans="1:12" hidden="1">
      <c r="A776" s="8"/>
      <c r="B776" s="1050"/>
      <c r="C776" s="1051" t="s">
        <v>307</v>
      </c>
      <c r="D776" s="1052" t="s">
        <v>2110</v>
      </c>
      <c r="E776" s="1080"/>
      <c r="F776" s="1081"/>
      <c r="G776" s="526"/>
      <c r="H776" s="526"/>
      <c r="I776" s="526"/>
      <c r="J776" s="526"/>
      <c r="K776" s="39" t="str">
        <f t="shared" si="156"/>
        <v/>
      </c>
      <c r="L776" s="247"/>
    </row>
    <row r="777" spans="1:12" hidden="1">
      <c r="A777" s="8"/>
      <c r="B777" s="1050"/>
      <c r="C777" s="1051" t="s">
        <v>308</v>
      </c>
      <c r="D777" s="1052" t="s">
        <v>2111</v>
      </c>
      <c r="E777" s="1080"/>
      <c r="F777" s="1081"/>
      <c r="G777" s="526"/>
      <c r="H777" s="526"/>
      <c r="I777" s="526"/>
      <c r="J777" s="526"/>
      <c r="K777" s="39" t="str">
        <f t="shared" si="156"/>
        <v/>
      </c>
      <c r="L777" s="247"/>
    </row>
    <row r="778" spans="1:12" ht="31.5" hidden="1">
      <c r="A778" s="8"/>
      <c r="B778" s="1050"/>
      <c r="C778" s="1051" t="s">
        <v>309</v>
      </c>
      <c r="D778" s="1052" t="s">
        <v>310</v>
      </c>
      <c r="E778" s="1080"/>
      <c r="F778" s="1081"/>
      <c r="G778" s="526"/>
      <c r="H778" s="526"/>
      <c r="I778" s="526"/>
      <c r="J778" s="526"/>
      <c r="K778" s="39" t="str">
        <f t="shared" si="156"/>
        <v/>
      </c>
      <c r="L778" s="247"/>
    </row>
    <row r="779" spans="1:12" hidden="1">
      <c r="A779" s="10"/>
      <c r="B779" s="1050"/>
      <c r="C779" s="1051" t="s">
        <v>311</v>
      </c>
      <c r="D779" s="1052" t="s">
        <v>312</v>
      </c>
      <c r="E779" s="1080"/>
      <c r="F779" s="1081"/>
      <c r="G779" s="526"/>
      <c r="H779" s="526"/>
      <c r="I779" s="526"/>
      <c r="J779" s="526"/>
      <c r="K779" s="39" t="str">
        <f t="shared" si="156"/>
        <v/>
      </c>
      <c r="L779" s="247"/>
    </row>
    <row r="780" spans="1:12" hidden="1">
      <c r="A780" s="10">
        <v>905</v>
      </c>
      <c r="B780" s="1050"/>
      <c r="C780" s="1051" t="s">
        <v>313</v>
      </c>
      <c r="D780" s="1052" t="s">
        <v>314</v>
      </c>
      <c r="E780" s="1080"/>
      <c r="F780" s="1081"/>
      <c r="G780" s="526"/>
      <c r="H780" s="526"/>
      <c r="I780" s="526"/>
      <c r="J780" s="526"/>
      <c r="K780" s="39" t="str">
        <f t="shared" si="156"/>
        <v/>
      </c>
      <c r="L780" s="247"/>
    </row>
    <row r="781" spans="1:12" hidden="1">
      <c r="A781" s="10">
        <v>906</v>
      </c>
      <c r="B781" s="1050"/>
      <c r="C781" s="1051" t="s">
        <v>315</v>
      </c>
      <c r="D781" s="1052" t="s">
        <v>316</v>
      </c>
      <c r="E781" s="1080"/>
      <c r="F781" s="1081"/>
      <c r="G781" s="526"/>
      <c r="H781" s="526"/>
      <c r="I781" s="526"/>
      <c r="J781" s="526"/>
      <c r="K781" s="39" t="str">
        <f t="shared" si="156"/>
        <v/>
      </c>
      <c r="L781" s="247"/>
    </row>
    <row r="782" spans="1:12" hidden="1">
      <c r="B782" s="1050"/>
      <c r="C782" s="1051" t="s">
        <v>317</v>
      </c>
      <c r="D782" s="1052" t="s">
        <v>318</v>
      </c>
      <c r="E782" s="1080"/>
      <c r="F782" s="1081"/>
      <c r="G782" s="526"/>
      <c r="H782" s="526"/>
      <c r="I782" s="526"/>
      <c r="J782" s="526"/>
      <c r="K782" s="39" t="str">
        <f t="shared" si="156"/>
        <v/>
      </c>
      <c r="L782" s="247"/>
    </row>
    <row r="783" spans="1:12" ht="36" hidden="1" customHeight="1" thickBot="1">
      <c r="B783" s="1064"/>
      <c r="C783" s="1065" t="s">
        <v>319</v>
      </c>
      <c r="D783" s="1066" t="s">
        <v>320</v>
      </c>
      <c r="E783" s="1094"/>
      <c r="F783" s="1095"/>
      <c r="G783" s="526"/>
      <c r="H783" s="526"/>
      <c r="I783" s="526"/>
      <c r="J783" s="526"/>
      <c r="K783" s="39" t="str">
        <f t="shared" si="156"/>
        <v/>
      </c>
      <c r="L783" s="247"/>
    </row>
    <row r="784" spans="1:12" ht="31.5" hidden="1">
      <c r="B784" s="1045" t="s">
        <v>920</v>
      </c>
      <c r="C784" s="1046" t="s">
        <v>2049</v>
      </c>
      <c r="D784" s="1047" t="s">
        <v>2050</v>
      </c>
      <c r="E784" s="1048" t="s">
        <v>923</v>
      </c>
      <c r="F784" s="1049" t="s">
        <v>924</v>
      </c>
      <c r="G784" s="526"/>
      <c r="H784" s="526"/>
      <c r="I784" s="526"/>
      <c r="J784" s="526"/>
      <c r="K784" s="39" t="str">
        <f>(IF($E785&lt;&gt;0,$K$2,IF($F785&lt;&gt;0,$K$2,"")))</f>
        <v/>
      </c>
      <c r="L784" s="247"/>
    </row>
    <row r="785" spans="1:13" hidden="1">
      <c r="B785" s="1050"/>
      <c r="C785" s="1051" t="s">
        <v>2051</v>
      </c>
      <c r="D785" s="1052" t="s">
        <v>2058</v>
      </c>
      <c r="E785" s="538">
        <f>E786+E787</f>
        <v>0</v>
      </c>
      <c r="F785" s="539">
        <f>F786+F787</f>
        <v>0</v>
      </c>
      <c r="G785" s="526"/>
      <c r="H785" s="526"/>
      <c r="I785" s="526"/>
      <c r="J785" s="526"/>
      <c r="K785" s="39" t="str">
        <f t="shared" si="156"/>
        <v/>
      </c>
      <c r="L785" s="247"/>
    </row>
    <row r="786" spans="1:13" hidden="1">
      <c r="B786" s="1050"/>
      <c r="C786" s="1709" t="s">
        <v>2052</v>
      </c>
      <c r="D786" s="1711" t="s">
        <v>2056</v>
      </c>
      <c r="E786" s="1080"/>
      <c r="F786" s="1081"/>
      <c r="G786" s="526"/>
      <c r="H786" s="526"/>
      <c r="I786" s="526"/>
      <c r="J786" s="526"/>
      <c r="K786" s="39" t="str">
        <f t="shared" si="156"/>
        <v/>
      </c>
      <c r="L786" s="247"/>
    </row>
    <row r="787" spans="1:13" ht="16.5" hidden="1" thickBot="1">
      <c r="B787" s="1064"/>
      <c r="C787" s="1710" t="s">
        <v>2053</v>
      </c>
      <c r="D787" s="1712" t="s">
        <v>2057</v>
      </c>
      <c r="E787" s="1094"/>
      <c r="F787" s="1095"/>
      <c r="G787" s="526"/>
      <c r="H787" s="526"/>
      <c r="I787" s="526"/>
      <c r="J787" s="526"/>
      <c r="K787" s="39" t="str">
        <f t="shared" si="156"/>
        <v/>
      </c>
      <c r="L787" s="247"/>
    </row>
    <row r="788" spans="1:13">
      <c r="B788" s="1067" t="s">
        <v>613</v>
      </c>
      <c r="C788" s="1068"/>
      <c r="D788" s="1069"/>
      <c r="E788" s="526"/>
      <c r="F788" s="526"/>
      <c r="G788" s="526"/>
      <c r="H788" s="526"/>
      <c r="I788" s="526"/>
      <c r="J788" s="526"/>
      <c r="K788" s="4">
        <f>K748</f>
        <v>1</v>
      </c>
      <c r="L788" s="247"/>
    </row>
    <row r="789" spans="1:13">
      <c r="B789" s="2051" t="s">
        <v>321</v>
      </c>
      <c r="C789" s="2051"/>
      <c r="D789" s="2051"/>
      <c r="E789" s="526"/>
      <c r="F789" s="526"/>
      <c r="G789" s="526"/>
      <c r="H789" s="526"/>
      <c r="I789" s="526"/>
      <c r="J789" s="526"/>
      <c r="K789" s="4">
        <f>K748</f>
        <v>1</v>
      </c>
      <c r="L789" s="247"/>
    </row>
    <row r="790" spans="1:13" hidden="1">
      <c r="B790" s="2"/>
      <c r="C790" s="2"/>
    </row>
    <row r="791" spans="1:13">
      <c r="B791" s="527"/>
      <c r="C791" s="527"/>
      <c r="D791" s="527"/>
      <c r="E791" s="527"/>
      <c r="F791" s="527"/>
      <c r="G791" s="527"/>
      <c r="H791" s="527"/>
      <c r="I791" s="527"/>
      <c r="J791" s="527"/>
      <c r="K791" s="1286">
        <f>(IF($E927&lt;&gt;0,$K$2,IF($F927&lt;&gt;0,$K$2,IF($G927&lt;&gt;0,$K$2,IF($H927&lt;&gt;0,$K$2,IF($I927&lt;&gt;0,$K$2,IF($J927&lt;&gt;0,$K$2,"")))))))</f>
        <v>1</v>
      </c>
      <c r="L791" s="247"/>
    </row>
    <row r="792" spans="1:13">
      <c r="B792" s="527"/>
      <c r="C792" s="527"/>
      <c r="D792" s="527"/>
      <c r="E792" s="527"/>
      <c r="F792" s="527"/>
      <c r="G792" s="527"/>
      <c r="H792" s="527"/>
      <c r="I792" s="527"/>
      <c r="J792" s="527"/>
      <c r="K792" s="1286">
        <f>(IF($E927&lt;&gt;0,$K$2,IF($F927&lt;&gt;0,$K$2,IF($G927&lt;&gt;0,$K$2,IF($H927&lt;&gt;0,$K$2,IF($I927&lt;&gt;0,$K$2,IF($J927&lt;&gt;0,$K$2,"")))))))</f>
        <v>1</v>
      </c>
      <c r="L792" s="247"/>
    </row>
    <row r="793" spans="1:13">
      <c r="B793" s="1987" t="str">
        <f>$B$7</f>
        <v>ОТЧЕТНИ ДАННИ ПО ЕБК ЗА ИЗПЪЛНЕНИЕТО НА БЮДЖЕТА</v>
      </c>
      <c r="C793" s="1987"/>
      <c r="D793" s="1987"/>
      <c r="E793" s="527"/>
      <c r="F793" s="527"/>
      <c r="G793" s="527"/>
      <c r="H793" s="527"/>
      <c r="I793" s="527"/>
      <c r="J793" s="527"/>
      <c r="K793" s="1286">
        <f>(IF($E927&lt;&gt;0,$K$2,IF($F927&lt;&gt;0,$K$2,IF($G927&lt;&gt;0,$K$2,IF($H927&lt;&gt;0,$K$2,IF($I927&lt;&gt;0,$K$2,IF($J927&lt;&gt;0,$K$2,"")))))))</f>
        <v>1</v>
      </c>
      <c r="L793" s="247"/>
    </row>
    <row r="794" spans="1:13">
      <c r="B794" s="524"/>
      <c r="C794" s="894"/>
      <c r="D794" s="916"/>
      <c r="E794" s="917" t="s">
        <v>706</v>
      </c>
      <c r="F794" s="917" t="s">
        <v>615</v>
      </c>
      <c r="G794" s="525"/>
      <c r="H794" s="918" t="s">
        <v>1297</v>
      </c>
      <c r="I794" s="919"/>
      <c r="J794" s="920"/>
      <c r="K794" s="1286">
        <f>(IF($E927&lt;&gt;0,$K$2,IF($F927&lt;&gt;0,$K$2,IF($G927&lt;&gt;0,$K$2,IF($H927&lt;&gt;0,$K$2,IF($I927&lt;&gt;0,$K$2,IF($J927&lt;&gt;0,$K$2,"")))))))</f>
        <v>1</v>
      </c>
      <c r="L794" s="247"/>
    </row>
    <row r="795" spans="1:13" ht="18.75">
      <c r="B795" s="1980" t="str">
        <f>$B$9</f>
        <v>ДЪРЖАВЕН ФОНД ЗЕМЕДЕЛИЕ</v>
      </c>
      <c r="C795" s="1981"/>
      <c r="D795" s="1982"/>
      <c r="E795" s="836">
        <f>$E$9</f>
        <v>46023</v>
      </c>
      <c r="F795" s="921">
        <f>$F$9</f>
        <v>46203</v>
      </c>
      <c r="G795" s="525"/>
      <c r="H795" s="931"/>
      <c r="I795" s="525"/>
      <c r="J795" s="931"/>
      <c r="K795" s="1286">
        <f>(IF($E927&lt;&gt;0,$K$2,IF($F927&lt;&gt;0,$K$2,IF($G927&lt;&gt;0,$K$2,IF($H927&lt;&gt;0,$K$2,IF($I927&lt;&gt;0,$K$2,IF($J927&lt;&gt;0,$K$2,"")))))))</f>
        <v>1</v>
      </c>
      <c r="L795" s="247"/>
    </row>
    <row r="796" spans="1:13">
      <c r="B796" s="922" t="str">
        <f>$B$10</f>
        <v xml:space="preserve">                                                            (наименование на разпоредителя с бюджет)</v>
      </c>
      <c r="C796" s="524"/>
      <c r="D796" s="897"/>
      <c r="E796" s="923"/>
      <c r="F796" s="923"/>
      <c r="G796" s="525"/>
      <c r="H796" s="525"/>
      <c r="I796" s="525"/>
      <c r="J796" s="525"/>
      <c r="K796" s="1286">
        <f>(IF($E927&lt;&gt;0,$K$2,IF($F927&lt;&gt;0,$K$2,IF($G927&lt;&gt;0,$K$2,IF($H927&lt;&gt;0,$K$2,IF($I927&lt;&gt;0,$K$2,IF($J927&lt;&gt;0,$K$2,"")))))))</f>
        <v>1</v>
      </c>
      <c r="L796" s="247"/>
    </row>
    <row r="797" spans="1:13">
      <c r="B797" s="922"/>
      <c r="C797" s="524"/>
      <c r="D797" s="897"/>
      <c r="E797" s="922"/>
      <c r="F797" s="524"/>
      <c r="G797" s="525"/>
      <c r="H797" s="525"/>
      <c r="I797" s="525"/>
      <c r="J797" s="525"/>
      <c r="K797" s="1286">
        <f>(IF($E927&lt;&gt;0,$K$2,IF($F927&lt;&gt;0,$K$2,IF($G927&lt;&gt;0,$K$2,IF($H927&lt;&gt;0,$K$2,IF($I927&lt;&gt;0,$K$2,IF($J927&lt;&gt;0,$K$2,"")))))))</f>
        <v>1</v>
      </c>
      <c r="L797" s="247"/>
    </row>
    <row r="798" spans="1:13" s="1857" customFormat="1" ht="26.1" customHeight="1">
      <c r="A798" s="2"/>
      <c r="B798" s="2015" t="str">
        <f>$B$12</f>
        <v>Държавен фонд "Земеделие"</v>
      </c>
      <c r="C798" s="2016"/>
      <c r="D798" s="2017"/>
      <c r="E798" s="1852" t="s">
        <v>1194</v>
      </c>
      <c r="F798" s="1853" t="str">
        <f>$F$12</f>
        <v>8400</v>
      </c>
      <c r="G798" s="2018" t="s">
        <v>2183</v>
      </c>
      <c r="H798" s="2019"/>
      <c r="I798" s="2019"/>
      <c r="J798" s="2020"/>
      <c r="K798" s="1854">
        <f>(IF($E927&lt;&gt;0,$K$2,IF($F927&lt;&gt;0,$K$2,IF($G927&lt;&gt;0,$K$2,IF($H927&lt;&gt;0,$K$2,IF($I927&lt;&gt;0,$K$2,IF($J927&lt;&gt;0,$K$2,"")))))))</f>
        <v>1</v>
      </c>
      <c r="L798" s="1855"/>
      <c r="M798" s="1856"/>
    </row>
    <row r="799" spans="1:13" s="1857" customFormat="1" ht="26.1" customHeight="1">
      <c r="A799" s="2"/>
      <c r="B799" s="2027" t="s">
        <v>2185</v>
      </c>
      <c r="C799" s="2028"/>
      <c r="D799" s="2028"/>
      <c r="E799" s="1858"/>
      <c r="F799" s="1859"/>
      <c r="G799" s="2021"/>
      <c r="H799" s="2022"/>
      <c r="I799" s="2022"/>
      <c r="J799" s="2023"/>
      <c r="K799" s="1854">
        <f>(IF($E927&lt;&gt;0,$K$2,IF($F927&lt;&gt;0,$K$2,IF($G927&lt;&gt;0,$K$2,IF($H927&lt;&gt;0,$K$2,IF($I927&lt;&gt;0,$K$2,IF($J927&lt;&gt;0,$K$2,"")))))))</f>
        <v>1</v>
      </c>
      <c r="L799" s="1855"/>
      <c r="M799" s="1856"/>
    </row>
    <row r="800" spans="1:13" s="1857" customFormat="1" ht="26.1" customHeight="1">
      <c r="A800" s="2"/>
      <c r="B800" s="1860"/>
      <c r="C800" s="1861"/>
      <c r="D800" s="929" t="s">
        <v>1308</v>
      </c>
      <c r="E800" s="1862">
        <f>$E$15</f>
        <v>0</v>
      </c>
      <c r="F800" s="1863" t="str">
        <f>$F$15</f>
        <v>БЮДЖЕТ</v>
      </c>
      <c r="G800" s="2024"/>
      <c r="H800" s="2025"/>
      <c r="I800" s="2025"/>
      <c r="J800" s="2026"/>
      <c r="K800" s="1854">
        <f>(IF($E927&lt;&gt;0,$K$2,IF($F927&lt;&gt;0,$K$2,IF($G927&lt;&gt;0,$K$2,IF($H927&lt;&gt;0,$K$2,IF($I927&lt;&gt;0,$K$2,IF($J927&lt;&gt;0,$K$2,"")))))))</f>
        <v>1</v>
      </c>
      <c r="L800" s="1855"/>
      <c r="M800" s="1856"/>
    </row>
    <row r="801" spans="1:12" ht="16.5" thickBot="1">
      <c r="B801" s="524"/>
      <c r="C801" s="894"/>
      <c r="D801" s="916"/>
      <c r="E801" s="927"/>
      <c r="F801" s="932"/>
      <c r="G801" s="933"/>
      <c r="H801" s="933"/>
      <c r="I801" s="933"/>
      <c r="J801" s="934" t="s">
        <v>2147</v>
      </c>
      <c r="K801" s="1286">
        <f>(IF($E927&lt;&gt;0,$K$2,IF($F927&lt;&gt;0,$K$2,IF($G927&lt;&gt;0,$K$2,IF($H927&lt;&gt;0,$K$2,IF($I927&lt;&gt;0,$K$2,IF($J927&lt;&gt;0,$K$2,"")))))))</f>
        <v>1</v>
      </c>
      <c r="L801" s="247"/>
    </row>
    <row r="802" spans="1:12" ht="16.5">
      <c r="B802" s="935"/>
      <c r="C802" s="936"/>
      <c r="D802" s="937" t="s">
        <v>967</v>
      </c>
      <c r="E802" s="938" t="s">
        <v>707</v>
      </c>
      <c r="F802" s="228" t="s">
        <v>1207</v>
      </c>
      <c r="G802" s="939"/>
      <c r="H802" s="940"/>
      <c r="I802" s="939"/>
      <c r="J802" s="941"/>
      <c r="K802" s="1286">
        <f>(IF($E927&lt;&gt;0,$K$2,IF($F927&lt;&gt;0,$K$2,IF($G927&lt;&gt;0,$K$2,IF($H927&lt;&gt;0,$K$2,IF($I927&lt;&gt;0,$K$2,IF($J927&lt;&gt;0,$K$2,"")))))))</f>
        <v>1</v>
      </c>
      <c r="L802" s="247"/>
    </row>
    <row r="803" spans="1:12" ht="56.1" customHeight="1">
      <c r="B803" s="942" t="s">
        <v>661</v>
      </c>
      <c r="C803" s="943" t="s">
        <v>708</v>
      </c>
      <c r="D803" s="944" t="s">
        <v>968</v>
      </c>
      <c r="E803" s="945">
        <f>$C$3</f>
        <v>2026</v>
      </c>
      <c r="F803" s="229" t="s">
        <v>1205</v>
      </c>
      <c r="G803" s="946" t="s">
        <v>2177</v>
      </c>
      <c r="H803" s="947" t="s">
        <v>2178</v>
      </c>
      <c r="I803" s="948" t="s">
        <v>2179</v>
      </c>
      <c r="J803" s="949" t="s">
        <v>1195</v>
      </c>
      <c r="K803" s="1286">
        <f>(IF($E927&lt;&gt;0,$K$2,IF($F927&lt;&gt;0,$K$2,IF($G927&lt;&gt;0,$K$2,IF($H927&lt;&gt;0,$K$2,IF($I927&lt;&gt;0,$K$2,IF($J927&lt;&gt;0,$K$2,"")))))))</f>
        <v>1</v>
      </c>
      <c r="L803" s="247"/>
    </row>
    <row r="804" spans="1:12" ht="69" customHeight="1">
      <c r="B804" s="950"/>
      <c r="C804" s="951"/>
      <c r="D804" s="952" t="s">
        <v>480</v>
      </c>
      <c r="E804" s="209" t="s">
        <v>334</v>
      </c>
      <c r="F804" s="209" t="s">
        <v>335</v>
      </c>
      <c r="G804" s="519" t="s">
        <v>973</v>
      </c>
      <c r="H804" s="520" t="s">
        <v>974</v>
      </c>
      <c r="I804" s="520" t="s">
        <v>950</v>
      </c>
      <c r="J804" s="521" t="s">
        <v>1184</v>
      </c>
      <c r="K804" s="1286">
        <f>(IF($E927&lt;&gt;0,$K$2,IF($F927&lt;&gt;0,$K$2,IF($G927&lt;&gt;0,$K$2,IF($H927&lt;&gt;0,$K$2,IF($I927&lt;&gt;0,$K$2,IF($J927&lt;&gt;0,$K$2,"")))))))</f>
        <v>1</v>
      </c>
      <c r="L804" s="247"/>
    </row>
    <row r="805" spans="1:12">
      <c r="B805" s="953"/>
      <c r="C805" s="1666">
        <v>0</v>
      </c>
      <c r="D805" s="1282" t="s">
        <v>278</v>
      </c>
      <c r="E805" s="139"/>
      <c r="F805" s="522"/>
      <c r="G805" s="954"/>
      <c r="H805" s="528"/>
      <c r="I805" s="528"/>
      <c r="J805" s="529"/>
      <c r="K805" s="1286">
        <f>(IF($E927&lt;&gt;0,$K$2,IF($F927&lt;&gt;0,$K$2,IF($G927&lt;&gt;0,$K$2,IF($H927&lt;&gt;0,$K$2,IF($I927&lt;&gt;0,$K$2,IF($J927&lt;&gt;0,$K$2,"")))))))</f>
        <v>1</v>
      </c>
      <c r="L805" s="247"/>
    </row>
    <row r="806" spans="1:12">
      <c r="B806" s="955"/>
      <c r="C806" s="1667">
        <f>VLOOKUP(D807,EBK_DEIN2,2,FALSE)</f>
        <v>8829</v>
      </c>
      <c r="D806" s="1283" t="s">
        <v>1170</v>
      </c>
      <c r="E806" s="522"/>
      <c r="F806" s="522"/>
      <c r="G806" s="956"/>
      <c r="H806" s="530"/>
      <c r="I806" s="530"/>
      <c r="J806" s="531"/>
      <c r="K806" s="1286">
        <f>(IF($E927&lt;&gt;0,$K$2,IF($F927&lt;&gt;0,$K$2,IF($G927&lt;&gt;0,$K$2,IF($H927&lt;&gt;0,$K$2,IF($I927&lt;&gt;0,$K$2,IF($J927&lt;&gt;0,$K$2,"")))))))</f>
        <v>1</v>
      </c>
      <c r="L806" s="247"/>
    </row>
    <row r="807" spans="1:12">
      <c r="B807" s="957"/>
      <c r="C807" s="1668">
        <f>+C806</f>
        <v>8829</v>
      </c>
      <c r="D807" s="1281" t="s">
        <v>234</v>
      </c>
      <c r="E807" s="522"/>
      <c r="F807" s="522"/>
      <c r="G807" s="956"/>
      <c r="H807" s="530"/>
      <c r="I807" s="530"/>
      <c r="J807" s="531"/>
      <c r="K807" s="1286">
        <f>(IF($E927&lt;&gt;0,$K$2,IF($F927&lt;&gt;0,$K$2,IF($G927&lt;&gt;0,$K$2,IF($H927&lt;&gt;0,$K$2,IF($I927&lt;&gt;0,$K$2,IF($J927&lt;&gt;0,$K$2,"")))))))</f>
        <v>1</v>
      </c>
      <c r="L807" s="247"/>
    </row>
    <row r="808" spans="1:12">
      <c r="B808" s="958"/>
      <c r="C808" s="959"/>
      <c r="D808" s="960" t="s">
        <v>969</v>
      </c>
      <c r="E808" s="522"/>
      <c r="F808" s="522"/>
      <c r="G808" s="961"/>
      <c r="H808" s="532"/>
      <c r="I808" s="532"/>
      <c r="J808" s="533"/>
      <c r="K808" s="1286">
        <f>(IF($E927&lt;&gt;0,$K$2,IF($F927&lt;&gt;0,$K$2,IF($G927&lt;&gt;0,$K$2,IF($H927&lt;&gt;0,$K$2,IF($I927&lt;&gt;0,$K$2,IF($J927&lt;&gt;0,$K$2,"")))))))</f>
        <v>1</v>
      </c>
      <c r="L808" s="247"/>
    </row>
    <row r="809" spans="1:12">
      <c r="B809" s="962">
        <v>100</v>
      </c>
      <c r="C809" s="2007" t="s">
        <v>481</v>
      </c>
      <c r="D809" s="1993"/>
      <c r="E809" s="214">
        <f t="shared" ref="E809:J809" si="157">SUM(E810:E811)</f>
        <v>0</v>
      </c>
      <c r="F809" s="215">
        <f t="shared" si="157"/>
        <v>13328525</v>
      </c>
      <c r="G809" s="328">
        <f t="shared" si="157"/>
        <v>11820321</v>
      </c>
      <c r="H809" s="329">
        <f t="shared" si="157"/>
        <v>0</v>
      </c>
      <c r="I809" s="329">
        <f t="shared" si="157"/>
        <v>173</v>
      </c>
      <c r="J809" s="330">
        <f t="shared" si="157"/>
        <v>1508031</v>
      </c>
      <c r="K809" s="1284">
        <f>(IF($E809&lt;&gt;0,$K$2,IF($F809&lt;&gt;0,$K$2,IF($G809&lt;&gt;0,$K$2,IF($H809&lt;&gt;0,$K$2,IF($I809&lt;&gt;0,$K$2,IF($J809&lt;&gt;0,$K$2,"")))))))</f>
        <v>1</v>
      </c>
      <c r="L809" s="248"/>
    </row>
    <row r="810" spans="1:12">
      <c r="B810" s="963"/>
      <c r="C810" s="964">
        <v>101</v>
      </c>
      <c r="D810" s="965" t="s">
        <v>482</v>
      </c>
      <c r="E810" s="369">
        <v>0</v>
      </c>
      <c r="F810" s="378">
        <f>G810+H810+I810+J810</f>
        <v>486180</v>
      </c>
      <c r="G810" s="295">
        <v>388132</v>
      </c>
      <c r="H810" s="296">
        <v>0</v>
      </c>
      <c r="I810" s="296">
        <v>0</v>
      </c>
      <c r="J810" s="297">
        <v>98048</v>
      </c>
      <c r="K810" s="1284">
        <f t="shared" ref="K810:K879" si="158">(IF($E810&lt;&gt;0,$K$2,IF($F810&lt;&gt;0,$K$2,IF($G810&lt;&gt;0,$K$2,IF($H810&lt;&gt;0,$K$2,IF($I810&lt;&gt;0,$K$2,IF($J810&lt;&gt;0,$K$2,"")))))))</f>
        <v>1</v>
      </c>
      <c r="L810" s="248"/>
    </row>
    <row r="811" spans="1:12" ht="36" customHeight="1">
      <c r="A811" s="59"/>
      <c r="B811" s="963"/>
      <c r="C811" s="966">
        <v>102</v>
      </c>
      <c r="D811" s="967" t="s">
        <v>483</v>
      </c>
      <c r="E811" s="375">
        <v>0</v>
      </c>
      <c r="F811" s="379">
        <f>G811+H811+I811+J811</f>
        <v>12842345</v>
      </c>
      <c r="G811" s="307">
        <v>11432189</v>
      </c>
      <c r="H811" s="308">
        <v>0</v>
      </c>
      <c r="I811" s="308">
        <v>173</v>
      </c>
      <c r="J811" s="309">
        <v>1409983</v>
      </c>
      <c r="K811" s="1284">
        <f t="shared" si="158"/>
        <v>1</v>
      </c>
      <c r="L811" s="248"/>
    </row>
    <row r="812" spans="1:12">
      <c r="A812" s="59"/>
      <c r="B812" s="962">
        <v>200</v>
      </c>
      <c r="C812" s="2010" t="s">
        <v>484</v>
      </c>
      <c r="D812" s="2010"/>
      <c r="E812" s="214">
        <f t="shared" ref="E812:J812" si="159">SUM(E813:E817)</f>
        <v>0</v>
      </c>
      <c r="F812" s="215">
        <f t="shared" si="159"/>
        <v>740832</v>
      </c>
      <c r="G812" s="328">
        <f t="shared" si="159"/>
        <v>697945</v>
      </c>
      <c r="H812" s="329">
        <f t="shared" si="159"/>
        <v>0</v>
      </c>
      <c r="I812" s="329">
        <f t="shared" si="159"/>
        <v>0</v>
      </c>
      <c r="J812" s="330">
        <f t="shared" si="159"/>
        <v>42887</v>
      </c>
      <c r="K812" s="1284">
        <f t="shared" si="158"/>
        <v>1</v>
      </c>
      <c r="L812" s="248"/>
    </row>
    <row r="813" spans="1:12">
      <c r="A813" s="59"/>
      <c r="B813" s="968"/>
      <c r="C813" s="964">
        <v>201</v>
      </c>
      <c r="D813" s="965" t="s">
        <v>485</v>
      </c>
      <c r="E813" s="369">
        <v>0</v>
      </c>
      <c r="F813" s="378">
        <f>G813+H813+I813+J813</f>
        <v>186409</v>
      </c>
      <c r="G813" s="295">
        <v>145743</v>
      </c>
      <c r="H813" s="296">
        <v>0</v>
      </c>
      <c r="I813" s="296">
        <v>0</v>
      </c>
      <c r="J813" s="297">
        <v>40666</v>
      </c>
      <c r="K813" s="1284">
        <f t="shared" si="158"/>
        <v>1</v>
      </c>
      <c r="L813" s="248"/>
    </row>
    <row r="814" spans="1:12">
      <c r="A814" s="59"/>
      <c r="B814" s="969"/>
      <c r="C814" s="970">
        <v>202</v>
      </c>
      <c r="D814" s="971" t="s">
        <v>486</v>
      </c>
      <c r="E814" s="371">
        <v>0</v>
      </c>
      <c r="F814" s="380">
        <f>G814+H814+I814+J814</f>
        <v>23734</v>
      </c>
      <c r="G814" s="298">
        <v>21954</v>
      </c>
      <c r="H814" s="299">
        <v>0</v>
      </c>
      <c r="I814" s="299">
        <v>0</v>
      </c>
      <c r="J814" s="300">
        <v>1780</v>
      </c>
      <c r="K814" s="1284">
        <f t="shared" si="158"/>
        <v>1</v>
      </c>
      <c r="L814" s="248"/>
    </row>
    <row r="815" spans="1:12">
      <c r="A815" s="59"/>
      <c r="B815" s="972"/>
      <c r="C815" s="970">
        <v>205</v>
      </c>
      <c r="D815" s="971" t="s">
        <v>838</v>
      </c>
      <c r="E815" s="371">
        <v>0</v>
      </c>
      <c r="F815" s="380">
        <f>G815+H815+I815+J815</f>
        <v>202843</v>
      </c>
      <c r="G815" s="298">
        <v>202857</v>
      </c>
      <c r="H815" s="299">
        <v>0</v>
      </c>
      <c r="I815" s="299">
        <v>0</v>
      </c>
      <c r="J815" s="300">
        <v>-14</v>
      </c>
      <c r="K815" s="1284">
        <f t="shared" si="158"/>
        <v>1</v>
      </c>
      <c r="L815" s="248"/>
    </row>
    <row r="816" spans="1:12">
      <c r="A816" s="59"/>
      <c r="B816" s="972"/>
      <c r="C816" s="970">
        <v>208</v>
      </c>
      <c r="D816" s="973" t="s">
        <v>839</v>
      </c>
      <c r="E816" s="371">
        <v>0</v>
      </c>
      <c r="F816" s="380">
        <f>G816+H816+I816+J816</f>
        <v>174151</v>
      </c>
      <c r="G816" s="298">
        <v>174151</v>
      </c>
      <c r="H816" s="299">
        <v>0</v>
      </c>
      <c r="I816" s="299">
        <v>0</v>
      </c>
      <c r="J816" s="300">
        <v>0</v>
      </c>
      <c r="K816" s="1284">
        <f t="shared" si="158"/>
        <v>1</v>
      </c>
      <c r="L816" s="248"/>
    </row>
    <row r="817" spans="1:12">
      <c r="A817" s="59"/>
      <c r="B817" s="968"/>
      <c r="C817" s="966">
        <v>209</v>
      </c>
      <c r="D817" s="974" t="s">
        <v>840</v>
      </c>
      <c r="E817" s="375">
        <v>0</v>
      </c>
      <c r="F817" s="379">
        <f>G817+H817+I817+J817</f>
        <v>153695</v>
      </c>
      <c r="G817" s="307">
        <v>153240</v>
      </c>
      <c r="H817" s="308">
        <v>0</v>
      </c>
      <c r="I817" s="308">
        <v>0</v>
      </c>
      <c r="J817" s="309">
        <v>455</v>
      </c>
      <c r="K817" s="1284">
        <f t="shared" si="158"/>
        <v>1</v>
      </c>
      <c r="L817" s="248"/>
    </row>
    <row r="818" spans="1:12">
      <c r="A818" s="5"/>
      <c r="B818" s="962">
        <v>500</v>
      </c>
      <c r="C818" s="2038" t="s">
        <v>841</v>
      </c>
      <c r="D818" s="2038"/>
      <c r="E818" s="214">
        <f t="shared" ref="E818:J818" si="160">SUM(E819:E825)</f>
        <v>0</v>
      </c>
      <c r="F818" s="215">
        <f t="shared" si="160"/>
        <v>4325100</v>
      </c>
      <c r="G818" s="328">
        <f t="shared" si="160"/>
        <v>0</v>
      </c>
      <c r="H818" s="329">
        <f t="shared" si="160"/>
        <v>0</v>
      </c>
      <c r="I818" s="329">
        <f t="shared" si="160"/>
        <v>0</v>
      </c>
      <c r="J818" s="330">
        <f t="shared" si="160"/>
        <v>4325100</v>
      </c>
      <c r="K818" s="1284">
        <f t="shared" si="158"/>
        <v>1</v>
      </c>
      <c r="L818" s="248"/>
    </row>
    <row r="819" spans="1:12">
      <c r="A819" s="59"/>
      <c r="B819" s="968"/>
      <c r="C819" s="975">
        <v>551</v>
      </c>
      <c r="D819" s="976" t="s">
        <v>842</v>
      </c>
      <c r="E819" s="369">
        <v>0</v>
      </c>
      <c r="F819" s="378">
        <f t="shared" ref="F819:F826" si="161">G819+H819+I819+J819</f>
        <v>2623215</v>
      </c>
      <c r="G819" s="1247">
        <v>0</v>
      </c>
      <c r="H819" s="1248">
        <v>0</v>
      </c>
      <c r="I819" s="1248">
        <v>0</v>
      </c>
      <c r="J819" s="297">
        <v>2623215</v>
      </c>
      <c r="K819" s="1284">
        <f t="shared" si="158"/>
        <v>1</v>
      </c>
      <c r="L819" s="248"/>
    </row>
    <row r="820" spans="1:12" hidden="1">
      <c r="A820" s="5"/>
      <c r="B820" s="968"/>
      <c r="C820" s="977">
        <f>C819+1</f>
        <v>552</v>
      </c>
      <c r="D820" s="978" t="s">
        <v>843</v>
      </c>
      <c r="E820" s="371"/>
      <c r="F820" s="380">
        <f t="shared" si="161"/>
        <v>0</v>
      </c>
      <c r="G820" s="1249">
        <v>0</v>
      </c>
      <c r="H820" s="1250">
        <v>0</v>
      </c>
      <c r="I820" s="1250">
        <v>0</v>
      </c>
      <c r="J820" s="300"/>
      <c r="K820" s="1284" t="str">
        <f t="shared" si="158"/>
        <v/>
      </c>
      <c r="L820" s="248"/>
    </row>
    <row r="821" spans="1:12" hidden="1">
      <c r="A821" s="59"/>
      <c r="B821" s="979"/>
      <c r="C821" s="977">
        <v>558</v>
      </c>
      <c r="D821" s="980" t="s">
        <v>1322</v>
      </c>
      <c r="E821" s="371"/>
      <c r="F821" s="380">
        <f>G821+H821+I821+J821</f>
        <v>0</v>
      </c>
      <c r="G821" s="1249">
        <v>0</v>
      </c>
      <c r="H821" s="1250">
        <v>0</v>
      </c>
      <c r="I821" s="1250">
        <v>0</v>
      </c>
      <c r="J821" s="498">
        <v>0</v>
      </c>
      <c r="K821" s="1284" t="str">
        <f t="shared" si="158"/>
        <v/>
      </c>
      <c r="L821" s="248"/>
    </row>
    <row r="822" spans="1:12">
      <c r="A822" s="167"/>
      <c r="B822" s="979"/>
      <c r="C822" s="977">
        <v>560</v>
      </c>
      <c r="D822" s="980" t="s">
        <v>844</v>
      </c>
      <c r="E822" s="371">
        <v>0</v>
      </c>
      <c r="F822" s="380">
        <f t="shared" si="161"/>
        <v>1057465</v>
      </c>
      <c r="G822" s="1249">
        <v>0</v>
      </c>
      <c r="H822" s="1250">
        <v>0</v>
      </c>
      <c r="I822" s="1250">
        <v>0</v>
      </c>
      <c r="J822" s="300">
        <v>1057465</v>
      </c>
      <c r="K822" s="1284">
        <f t="shared" si="158"/>
        <v>1</v>
      </c>
      <c r="L822" s="248"/>
    </row>
    <row r="823" spans="1:12">
      <c r="A823" s="5"/>
      <c r="B823" s="979"/>
      <c r="C823" s="977">
        <v>580</v>
      </c>
      <c r="D823" s="978" t="s">
        <v>845</v>
      </c>
      <c r="E823" s="371">
        <v>0</v>
      </c>
      <c r="F823" s="380">
        <f t="shared" si="161"/>
        <v>644420</v>
      </c>
      <c r="G823" s="1249">
        <v>0</v>
      </c>
      <c r="H823" s="1250">
        <v>0</v>
      </c>
      <c r="I823" s="1250">
        <v>0</v>
      </c>
      <c r="J823" s="300">
        <v>644420</v>
      </c>
      <c r="K823" s="1284">
        <f t="shared" si="158"/>
        <v>1</v>
      </c>
      <c r="L823" s="248"/>
    </row>
    <row r="824" spans="1:12" ht="31.5" hidden="1">
      <c r="A824" s="5"/>
      <c r="B824" s="968"/>
      <c r="C824" s="970">
        <v>588</v>
      </c>
      <c r="D824" s="973" t="s">
        <v>1326</v>
      </c>
      <c r="E824" s="371"/>
      <c r="F824" s="380">
        <f>G824+H824+I824+J824</f>
        <v>0</v>
      </c>
      <c r="G824" s="1249">
        <v>0</v>
      </c>
      <c r="H824" s="1250">
        <v>0</v>
      </c>
      <c r="I824" s="1250">
        <v>0</v>
      </c>
      <c r="J824" s="498">
        <v>0</v>
      </c>
      <c r="K824" s="1284" t="str">
        <f t="shared" si="158"/>
        <v/>
      </c>
      <c r="L824" s="248"/>
    </row>
    <row r="825" spans="1:12" ht="31.5" hidden="1">
      <c r="A825" s="5"/>
      <c r="B825" s="968"/>
      <c r="C825" s="981">
        <v>590</v>
      </c>
      <c r="D825" s="982" t="s">
        <v>846</v>
      </c>
      <c r="E825" s="375">
        <v>0</v>
      </c>
      <c r="F825" s="379">
        <f t="shared" si="161"/>
        <v>0</v>
      </c>
      <c r="G825" s="307">
        <v>0</v>
      </c>
      <c r="H825" s="308">
        <v>0</v>
      </c>
      <c r="I825" s="308">
        <v>0</v>
      </c>
      <c r="J825" s="309">
        <v>0</v>
      </c>
      <c r="K825" s="1284" t="str">
        <f t="shared" si="158"/>
        <v/>
      </c>
      <c r="L825" s="248"/>
    </row>
    <row r="826" spans="1:12" hidden="1">
      <c r="A826" s="7">
        <v>5</v>
      </c>
      <c r="B826" s="962">
        <v>800</v>
      </c>
      <c r="C826" s="2008" t="s">
        <v>970</v>
      </c>
      <c r="D826" s="2009"/>
      <c r="E826" s="1267"/>
      <c r="F826" s="217">
        <f t="shared" si="161"/>
        <v>0</v>
      </c>
      <c r="G826" s="1071"/>
      <c r="H826" s="1072"/>
      <c r="I826" s="1072"/>
      <c r="J826" s="1073"/>
      <c r="K826" s="1284" t="str">
        <f t="shared" si="158"/>
        <v/>
      </c>
      <c r="L826" s="248"/>
    </row>
    <row r="827" spans="1:12">
      <c r="A827" s="8">
        <v>10</v>
      </c>
      <c r="B827" s="962">
        <v>1000</v>
      </c>
      <c r="C827" s="2010" t="s">
        <v>848</v>
      </c>
      <c r="D827" s="2010"/>
      <c r="E827" s="216">
        <f t="shared" ref="E827:J827" si="162">SUM(E828:E844)</f>
        <v>0</v>
      </c>
      <c r="F827" s="217">
        <f t="shared" si="162"/>
        <v>7238855</v>
      </c>
      <c r="G827" s="328">
        <f t="shared" si="162"/>
        <v>7094787</v>
      </c>
      <c r="H827" s="329">
        <f t="shared" si="162"/>
        <v>0</v>
      </c>
      <c r="I827" s="329">
        <f t="shared" si="162"/>
        <v>141637</v>
      </c>
      <c r="J827" s="330">
        <f t="shared" si="162"/>
        <v>2431</v>
      </c>
      <c r="K827" s="1284">
        <f t="shared" si="158"/>
        <v>1</v>
      </c>
      <c r="L827" s="248"/>
    </row>
    <row r="828" spans="1:12" hidden="1">
      <c r="A828" s="8">
        <v>15</v>
      </c>
      <c r="B828" s="969"/>
      <c r="C828" s="964">
        <v>1011</v>
      </c>
      <c r="D828" s="983" t="s">
        <v>849</v>
      </c>
      <c r="E828" s="369">
        <v>0</v>
      </c>
      <c r="F828" s="378">
        <f t="shared" ref="F828:F844" si="163">G828+H828+I828+J828</f>
        <v>0</v>
      </c>
      <c r="G828" s="295">
        <v>0</v>
      </c>
      <c r="H828" s="296">
        <v>0</v>
      </c>
      <c r="I828" s="296">
        <v>0</v>
      </c>
      <c r="J828" s="297">
        <v>0</v>
      </c>
      <c r="K828" s="1284" t="str">
        <f t="shared" si="158"/>
        <v/>
      </c>
      <c r="L828" s="248"/>
    </row>
    <row r="829" spans="1:12">
      <c r="A829" s="7">
        <v>35</v>
      </c>
      <c r="B829" s="969"/>
      <c r="C829" s="970">
        <v>1012</v>
      </c>
      <c r="D829" s="971" t="s">
        <v>850</v>
      </c>
      <c r="E829" s="371">
        <v>0</v>
      </c>
      <c r="F829" s="380">
        <f t="shared" si="163"/>
        <v>14660</v>
      </c>
      <c r="G829" s="298">
        <v>14600</v>
      </c>
      <c r="H829" s="299">
        <v>0</v>
      </c>
      <c r="I829" s="299">
        <v>60</v>
      </c>
      <c r="J829" s="300">
        <v>0</v>
      </c>
      <c r="K829" s="1284">
        <f t="shared" si="158"/>
        <v>1</v>
      </c>
      <c r="L829" s="248"/>
    </row>
    <row r="830" spans="1:12" hidden="1">
      <c r="A830" s="8">
        <v>40</v>
      </c>
      <c r="B830" s="969"/>
      <c r="C830" s="970">
        <v>1013</v>
      </c>
      <c r="D830" s="971" t="s">
        <v>851</v>
      </c>
      <c r="E830" s="371">
        <v>0</v>
      </c>
      <c r="F830" s="380">
        <f t="shared" si="163"/>
        <v>0</v>
      </c>
      <c r="G830" s="298">
        <v>0</v>
      </c>
      <c r="H830" s="299">
        <v>0</v>
      </c>
      <c r="I830" s="299">
        <v>0</v>
      </c>
      <c r="J830" s="300">
        <v>0</v>
      </c>
      <c r="K830" s="1284" t="str">
        <f t="shared" si="158"/>
        <v/>
      </c>
      <c r="L830" s="248"/>
    </row>
    <row r="831" spans="1:12" hidden="1">
      <c r="A831" s="8">
        <v>45</v>
      </c>
      <c r="B831" s="969"/>
      <c r="C831" s="970">
        <v>1014</v>
      </c>
      <c r="D831" s="971" t="s">
        <v>852</v>
      </c>
      <c r="E831" s="371">
        <v>0</v>
      </c>
      <c r="F831" s="380">
        <f t="shared" si="163"/>
        <v>0</v>
      </c>
      <c r="G831" s="298">
        <v>0</v>
      </c>
      <c r="H831" s="299">
        <v>0</v>
      </c>
      <c r="I831" s="299">
        <v>0</v>
      </c>
      <c r="J831" s="300">
        <v>0</v>
      </c>
      <c r="K831" s="1284" t="str">
        <f t="shared" si="158"/>
        <v/>
      </c>
      <c r="L831" s="248"/>
    </row>
    <row r="832" spans="1:12">
      <c r="A832" s="8">
        <v>50</v>
      </c>
      <c r="B832" s="969"/>
      <c r="C832" s="970">
        <v>1015</v>
      </c>
      <c r="D832" s="971" t="s">
        <v>853</v>
      </c>
      <c r="E832" s="371">
        <v>0</v>
      </c>
      <c r="F832" s="380">
        <f t="shared" si="163"/>
        <v>174429</v>
      </c>
      <c r="G832" s="298">
        <v>166320</v>
      </c>
      <c r="H832" s="299">
        <v>0</v>
      </c>
      <c r="I832" s="299">
        <v>8109</v>
      </c>
      <c r="J832" s="300">
        <v>0</v>
      </c>
      <c r="K832" s="1284">
        <f t="shared" si="158"/>
        <v>1</v>
      </c>
      <c r="L832" s="248"/>
    </row>
    <row r="833" spans="1:12">
      <c r="A833" s="8">
        <v>55</v>
      </c>
      <c r="B833" s="969"/>
      <c r="C833" s="984">
        <v>1016</v>
      </c>
      <c r="D833" s="985" t="s">
        <v>854</v>
      </c>
      <c r="E833" s="373">
        <v>0</v>
      </c>
      <c r="F833" s="381">
        <f t="shared" si="163"/>
        <v>492184</v>
      </c>
      <c r="G833" s="359">
        <v>491713</v>
      </c>
      <c r="H833" s="360">
        <v>0</v>
      </c>
      <c r="I833" s="360">
        <v>471</v>
      </c>
      <c r="J833" s="361">
        <v>0</v>
      </c>
      <c r="K833" s="1284">
        <f t="shared" si="158"/>
        <v>1</v>
      </c>
      <c r="L833" s="248"/>
    </row>
    <row r="834" spans="1:12">
      <c r="A834" s="8">
        <v>60</v>
      </c>
      <c r="B834" s="963"/>
      <c r="C834" s="986">
        <v>1020</v>
      </c>
      <c r="D834" s="987" t="s">
        <v>855</v>
      </c>
      <c r="E834" s="1268">
        <v>0</v>
      </c>
      <c r="F834" s="383">
        <f t="shared" si="163"/>
        <v>3289510</v>
      </c>
      <c r="G834" s="304">
        <v>3287687</v>
      </c>
      <c r="H834" s="305">
        <v>0</v>
      </c>
      <c r="I834" s="305">
        <v>552</v>
      </c>
      <c r="J834" s="306">
        <v>1271</v>
      </c>
      <c r="K834" s="1284">
        <f t="shared" si="158"/>
        <v>1</v>
      </c>
      <c r="L834" s="248"/>
    </row>
    <row r="835" spans="1:12">
      <c r="A835" s="7">
        <v>65</v>
      </c>
      <c r="B835" s="969"/>
      <c r="C835" s="988">
        <v>1030</v>
      </c>
      <c r="D835" s="989" t="s">
        <v>856</v>
      </c>
      <c r="E835" s="1269">
        <v>0</v>
      </c>
      <c r="F835" s="385">
        <f t="shared" si="163"/>
        <v>133721</v>
      </c>
      <c r="G835" s="301">
        <v>133721</v>
      </c>
      <c r="H835" s="302">
        <v>0</v>
      </c>
      <c r="I835" s="302">
        <v>0</v>
      </c>
      <c r="J835" s="303">
        <v>0</v>
      </c>
      <c r="K835" s="1284">
        <f t="shared" si="158"/>
        <v>1</v>
      </c>
      <c r="L835" s="248"/>
    </row>
    <row r="836" spans="1:12">
      <c r="A836" s="8">
        <v>70</v>
      </c>
      <c r="B836" s="969"/>
      <c r="C836" s="986">
        <v>1051</v>
      </c>
      <c r="D836" s="990" t="s">
        <v>857</v>
      </c>
      <c r="E836" s="1268">
        <v>0</v>
      </c>
      <c r="F836" s="383">
        <f t="shared" si="163"/>
        <v>124385</v>
      </c>
      <c r="G836" s="304">
        <v>0</v>
      </c>
      <c r="H836" s="305">
        <v>0</v>
      </c>
      <c r="I836" s="305">
        <v>124385</v>
      </c>
      <c r="J836" s="306">
        <v>0</v>
      </c>
      <c r="K836" s="1284">
        <f t="shared" si="158"/>
        <v>1</v>
      </c>
      <c r="L836" s="248"/>
    </row>
    <row r="837" spans="1:12">
      <c r="A837" s="8">
        <v>75</v>
      </c>
      <c r="B837" s="969"/>
      <c r="C837" s="970">
        <v>1052</v>
      </c>
      <c r="D837" s="971" t="s">
        <v>858</v>
      </c>
      <c r="E837" s="371">
        <v>0</v>
      </c>
      <c r="F837" s="380">
        <f t="shared" si="163"/>
        <v>17192</v>
      </c>
      <c r="G837" s="298">
        <v>9132</v>
      </c>
      <c r="H837" s="299">
        <v>0</v>
      </c>
      <c r="I837" s="299">
        <v>8060</v>
      </c>
      <c r="J837" s="300">
        <v>0</v>
      </c>
      <c r="K837" s="1284">
        <f t="shared" si="158"/>
        <v>1</v>
      </c>
      <c r="L837" s="248"/>
    </row>
    <row r="838" spans="1:12">
      <c r="A838" s="8">
        <v>80</v>
      </c>
      <c r="B838" s="969"/>
      <c r="C838" s="988">
        <v>1053</v>
      </c>
      <c r="D838" s="989" t="s">
        <v>1211</v>
      </c>
      <c r="E838" s="1269">
        <v>0</v>
      </c>
      <c r="F838" s="385">
        <f t="shared" si="163"/>
        <v>14063</v>
      </c>
      <c r="G838" s="301">
        <v>14063</v>
      </c>
      <c r="H838" s="302">
        <v>0</v>
      </c>
      <c r="I838" s="302">
        <v>0</v>
      </c>
      <c r="J838" s="303">
        <v>0</v>
      </c>
      <c r="K838" s="1284">
        <f t="shared" si="158"/>
        <v>1</v>
      </c>
      <c r="L838" s="248"/>
    </row>
    <row r="839" spans="1:12">
      <c r="A839" s="8">
        <v>80</v>
      </c>
      <c r="B839" s="969"/>
      <c r="C839" s="986">
        <v>1062</v>
      </c>
      <c r="D839" s="987" t="s">
        <v>859</v>
      </c>
      <c r="E839" s="1268">
        <v>0</v>
      </c>
      <c r="F839" s="383">
        <f t="shared" si="163"/>
        <v>27952</v>
      </c>
      <c r="G839" s="304">
        <v>27952</v>
      </c>
      <c r="H839" s="305">
        <v>0</v>
      </c>
      <c r="I839" s="305">
        <v>0</v>
      </c>
      <c r="J839" s="306">
        <v>0</v>
      </c>
      <c r="K839" s="1284">
        <f t="shared" si="158"/>
        <v>1</v>
      </c>
      <c r="L839" s="248"/>
    </row>
    <row r="840" spans="1:12" hidden="1">
      <c r="A840" s="8">
        <v>85</v>
      </c>
      <c r="B840" s="969"/>
      <c r="C840" s="988">
        <v>1063</v>
      </c>
      <c r="D840" s="991" t="s">
        <v>1180</v>
      </c>
      <c r="E840" s="1269">
        <v>0</v>
      </c>
      <c r="F840" s="385">
        <f t="shared" si="163"/>
        <v>0</v>
      </c>
      <c r="G840" s="301">
        <v>0</v>
      </c>
      <c r="H840" s="302">
        <v>0</v>
      </c>
      <c r="I840" s="302">
        <v>0</v>
      </c>
      <c r="J840" s="303">
        <v>0</v>
      </c>
      <c r="K840" s="1284" t="str">
        <f t="shared" si="158"/>
        <v/>
      </c>
      <c r="L840" s="248"/>
    </row>
    <row r="841" spans="1:12">
      <c r="A841" s="8">
        <v>90</v>
      </c>
      <c r="B841" s="969"/>
      <c r="C841" s="992">
        <v>1069</v>
      </c>
      <c r="D841" s="993" t="s">
        <v>860</v>
      </c>
      <c r="E841" s="1270">
        <v>0</v>
      </c>
      <c r="F841" s="387">
        <f t="shared" si="163"/>
        <v>26</v>
      </c>
      <c r="G841" s="482">
        <v>26</v>
      </c>
      <c r="H841" s="483">
        <v>0</v>
      </c>
      <c r="I841" s="483">
        <v>0</v>
      </c>
      <c r="J841" s="447">
        <v>0</v>
      </c>
      <c r="K841" s="1284">
        <f t="shared" si="158"/>
        <v>1</v>
      </c>
      <c r="L841" s="248"/>
    </row>
    <row r="842" spans="1:12" hidden="1">
      <c r="A842" s="8">
        <v>90</v>
      </c>
      <c r="B842" s="963"/>
      <c r="C842" s="986">
        <v>1091</v>
      </c>
      <c r="D842" s="990" t="s">
        <v>1212</v>
      </c>
      <c r="E842" s="1268">
        <v>0</v>
      </c>
      <c r="F842" s="383">
        <f t="shared" si="163"/>
        <v>0</v>
      </c>
      <c r="G842" s="304">
        <v>0</v>
      </c>
      <c r="H842" s="305">
        <v>0</v>
      </c>
      <c r="I842" s="305">
        <v>0</v>
      </c>
      <c r="J842" s="306">
        <v>0</v>
      </c>
      <c r="K842" s="1284" t="str">
        <f t="shared" si="158"/>
        <v/>
      </c>
      <c r="L842" s="248"/>
    </row>
    <row r="843" spans="1:12">
      <c r="A843" s="7">
        <v>115</v>
      </c>
      <c r="B843" s="969"/>
      <c r="C843" s="970">
        <v>1092</v>
      </c>
      <c r="D843" s="971" t="s">
        <v>994</v>
      </c>
      <c r="E843" s="371">
        <v>0</v>
      </c>
      <c r="F843" s="380">
        <f t="shared" si="163"/>
        <v>2950733</v>
      </c>
      <c r="G843" s="298">
        <v>2949573</v>
      </c>
      <c r="H843" s="299">
        <v>0</v>
      </c>
      <c r="I843" s="299">
        <v>0</v>
      </c>
      <c r="J843" s="300">
        <v>1160</v>
      </c>
      <c r="K843" s="1284">
        <f t="shared" si="158"/>
        <v>1</v>
      </c>
      <c r="L843" s="248"/>
    </row>
    <row r="844" spans="1:12" hidden="1">
      <c r="A844" s="7">
        <v>125</v>
      </c>
      <c r="B844" s="969"/>
      <c r="C844" s="966">
        <v>1098</v>
      </c>
      <c r="D844" s="994" t="s">
        <v>861</v>
      </c>
      <c r="E844" s="375">
        <v>0</v>
      </c>
      <c r="F844" s="379">
        <f t="shared" si="163"/>
        <v>0</v>
      </c>
      <c r="G844" s="307">
        <v>0</v>
      </c>
      <c r="H844" s="308">
        <v>0</v>
      </c>
      <c r="I844" s="308">
        <v>0</v>
      </c>
      <c r="J844" s="309">
        <v>0</v>
      </c>
      <c r="K844" s="1284" t="str">
        <f t="shared" si="158"/>
        <v/>
      </c>
      <c r="L844" s="248"/>
    </row>
    <row r="845" spans="1:12">
      <c r="A845" s="8">
        <v>130</v>
      </c>
      <c r="B845" s="962">
        <v>1900</v>
      </c>
      <c r="C845" s="1996" t="s">
        <v>558</v>
      </c>
      <c r="D845" s="1996"/>
      <c r="E845" s="216">
        <f t="shared" ref="E845:J845" si="164">SUM(E846:E848)</f>
        <v>0</v>
      </c>
      <c r="F845" s="217">
        <f t="shared" si="164"/>
        <v>212509</v>
      </c>
      <c r="G845" s="328">
        <f t="shared" si="164"/>
        <v>212957</v>
      </c>
      <c r="H845" s="329">
        <f t="shared" si="164"/>
        <v>0</v>
      </c>
      <c r="I845" s="329">
        <f t="shared" si="164"/>
        <v>68</v>
      </c>
      <c r="J845" s="330">
        <f t="shared" si="164"/>
        <v>-516</v>
      </c>
      <c r="K845" s="1284">
        <f t="shared" si="158"/>
        <v>1</v>
      </c>
      <c r="L845" s="248"/>
    </row>
    <row r="846" spans="1:12">
      <c r="A846" s="8">
        <v>135</v>
      </c>
      <c r="B846" s="969"/>
      <c r="C846" s="964">
        <v>1901</v>
      </c>
      <c r="D846" s="1826" t="s">
        <v>559</v>
      </c>
      <c r="E846" s="369">
        <v>0</v>
      </c>
      <c r="F846" s="378">
        <f>G846+H846+I846+J846</f>
        <v>87367</v>
      </c>
      <c r="G846" s="295">
        <v>87815</v>
      </c>
      <c r="H846" s="296">
        <v>0</v>
      </c>
      <c r="I846" s="296">
        <v>68</v>
      </c>
      <c r="J846" s="297">
        <v>-516</v>
      </c>
      <c r="K846" s="1284">
        <f t="shared" si="158"/>
        <v>1</v>
      </c>
      <c r="L846" s="248"/>
    </row>
    <row r="847" spans="1:12">
      <c r="A847" s="8">
        <v>140</v>
      </c>
      <c r="B847" s="996"/>
      <c r="C847" s="970">
        <v>1981</v>
      </c>
      <c r="D847" s="1827" t="s">
        <v>560</v>
      </c>
      <c r="E847" s="371">
        <v>0</v>
      </c>
      <c r="F847" s="380">
        <f>G847+H847+I847+J847</f>
        <v>125142</v>
      </c>
      <c r="G847" s="298">
        <v>125142</v>
      </c>
      <c r="H847" s="299">
        <v>0</v>
      </c>
      <c r="I847" s="299">
        <v>0</v>
      </c>
      <c r="J847" s="300">
        <v>0</v>
      </c>
      <c r="K847" s="1284">
        <f t="shared" si="158"/>
        <v>1</v>
      </c>
      <c r="L847" s="248"/>
    </row>
    <row r="848" spans="1:12" hidden="1">
      <c r="A848" s="8">
        <v>145</v>
      </c>
      <c r="B848" s="969"/>
      <c r="C848" s="966">
        <v>1991</v>
      </c>
      <c r="D848" s="1828" t="s">
        <v>561</v>
      </c>
      <c r="E848" s="375">
        <v>0</v>
      </c>
      <c r="F848" s="379">
        <f>G848+H848+I848+J848</f>
        <v>0</v>
      </c>
      <c r="G848" s="307">
        <v>0</v>
      </c>
      <c r="H848" s="308">
        <v>0</v>
      </c>
      <c r="I848" s="308">
        <v>0</v>
      </c>
      <c r="J848" s="309">
        <v>0</v>
      </c>
      <c r="K848" s="1284" t="str">
        <f t="shared" si="158"/>
        <v/>
      </c>
      <c r="L848" s="248"/>
    </row>
    <row r="849" spans="1:12" hidden="1">
      <c r="A849" s="8">
        <v>150</v>
      </c>
      <c r="B849" s="962">
        <v>2100</v>
      </c>
      <c r="C849" s="1996" t="s">
        <v>978</v>
      </c>
      <c r="D849" s="1996"/>
      <c r="E849" s="216">
        <f t="shared" ref="E849:J849" si="165">SUM(E850:E854)</f>
        <v>0</v>
      </c>
      <c r="F849" s="217">
        <f t="shared" si="165"/>
        <v>0</v>
      </c>
      <c r="G849" s="328">
        <f t="shared" si="165"/>
        <v>0</v>
      </c>
      <c r="H849" s="329">
        <f t="shared" si="165"/>
        <v>0</v>
      </c>
      <c r="I849" s="329">
        <f t="shared" si="165"/>
        <v>0</v>
      </c>
      <c r="J849" s="330">
        <f t="shared" si="165"/>
        <v>0</v>
      </c>
      <c r="K849" s="1284" t="str">
        <f t="shared" si="158"/>
        <v/>
      </c>
      <c r="L849" s="248"/>
    </row>
    <row r="850" spans="1:12" hidden="1">
      <c r="A850" s="8">
        <v>155</v>
      </c>
      <c r="B850" s="969"/>
      <c r="C850" s="964">
        <v>2110</v>
      </c>
      <c r="D850" s="1826" t="s">
        <v>2130</v>
      </c>
      <c r="E850" s="369"/>
      <c r="F850" s="378">
        <f>G850+H850+I850+J850</f>
        <v>0</v>
      </c>
      <c r="G850" s="295"/>
      <c r="H850" s="296"/>
      <c r="I850" s="296"/>
      <c r="J850" s="297"/>
      <c r="K850" s="1284" t="str">
        <f t="shared" si="158"/>
        <v/>
      </c>
      <c r="L850" s="248"/>
    </row>
    <row r="851" spans="1:12" hidden="1">
      <c r="A851" s="8">
        <v>160</v>
      </c>
      <c r="B851" s="996"/>
      <c r="C851" s="970">
        <v>2120</v>
      </c>
      <c r="D851" s="1827" t="s">
        <v>2131</v>
      </c>
      <c r="E851" s="371"/>
      <c r="F851" s="380">
        <f>G851+H851+I851+J851</f>
        <v>0</v>
      </c>
      <c r="G851" s="298"/>
      <c r="H851" s="299"/>
      <c r="I851" s="299"/>
      <c r="J851" s="300"/>
      <c r="K851" s="1284" t="str">
        <f t="shared" si="158"/>
        <v/>
      </c>
      <c r="L851" s="248"/>
    </row>
    <row r="852" spans="1:12" hidden="1">
      <c r="A852" s="8">
        <v>165</v>
      </c>
      <c r="B852" s="996"/>
      <c r="C852" s="970">
        <v>2125</v>
      </c>
      <c r="D852" s="1827" t="s">
        <v>2132</v>
      </c>
      <c r="E852" s="371"/>
      <c r="F852" s="380">
        <f>G852+H852+I852+J852</f>
        <v>0</v>
      </c>
      <c r="G852" s="298"/>
      <c r="H852" s="299"/>
      <c r="I852" s="1250">
        <v>0</v>
      </c>
      <c r="J852" s="300"/>
      <c r="K852" s="1284" t="str">
        <f t="shared" si="158"/>
        <v/>
      </c>
      <c r="L852" s="248"/>
    </row>
    <row r="853" spans="1:12" hidden="1">
      <c r="A853" s="8">
        <v>175</v>
      </c>
      <c r="B853" s="968"/>
      <c r="C853" s="970">
        <v>2140</v>
      </c>
      <c r="D853" s="1827" t="s">
        <v>2133</v>
      </c>
      <c r="E853" s="371"/>
      <c r="F853" s="380">
        <f>G853+H853+I853+J853</f>
        <v>0</v>
      </c>
      <c r="G853" s="298"/>
      <c r="H853" s="299"/>
      <c r="I853" s="1250">
        <v>0</v>
      </c>
      <c r="J853" s="300"/>
      <c r="K853" s="1284" t="str">
        <f t="shared" si="158"/>
        <v/>
      </c>
      <c r="L853" s="248"/>
    </row>
    <row r="854" spans="1:12" hidden="1">
      <c r="A854" s="8">
        <v>180</v>
      </c>
      <c r="B854" s="969"/>
      <c r="C854" s="966">
        <v>2190</v>
      </c>
      <c r="D854" s="1828" t="s">
        <v>866</v>
      </c>
      <c r="E854" s="375"/>
      <c r="F854" s="379">
        <f>G854+H854+I854+J854</f>
        <v>0</v>
      </c>
      <c r="G854" s="307"/>
      <c r="H854" s="308"/>
      <c r="I854" s="1252">
        <v>0</v>
      </c>
      <c r="J854" s="309"/>
      <c r="K854" s="1284" t="str">
        <f t="shared" si="158"/>
        <v/>
      </c>
      <c r="L854" s="248"/>
    </row>
    <row r="855" spans="1:12" hidden="1">
      <c r="A855" s="8">
        <v>185</v>
      </c>
      <c r="B855" s="962">
        <v>2200</v>
      </c>
      <c r="C855" s="1996" t="s">
        <v>867</v>
      </c>
      <c r="D855" s="1996"/>
      <c r="E855" s="216">
        <f t="shared" ref="E855:J855" si="166">SUM(E856:E857)</f>
        <v>0</v>
      </c>
      <c r="F855" s="217">
        <f t="shared" si="166"/>
        <v>0</v>
      </c>
      <c r="G855" s="328">
        <f t="shared" si="166"/>
        <v>0</v>
      </c>
      <c r="H855" s="329">
        <f t="shared" si="166"/>
        <v>0</v>
      </c>
      <c r="I855" s="329">
        <f t="shared" si="166"/>
        <v>0</v>
      </c>
      <c r="J855" s="330">
        <f t="shared" si="166"/>
        <v>0</v>
      </c>
      <c r="K855" s="1284" t="str">
        <f t="shared" si="158"/>
        <v/>
      </c>
      <c r="L855" s="248"/>
    </row>
    <row r="856" spans="1:12" hidden="1">
      <c r="A856" s="8">
        <v>190</v>
      </c>
      <c r="B856" s="969"/>
      <c r="C856" s="964">
        <v>2221</v>
      </c>
      <c r="D856" s="965" t="s">
        <v>2142</v>
      </c>
      <c r="E856" s="369"/>
      <c r="F856" s="378">
        <f t="shared" ref="F856:F864" si="167">G856+H856+I856+J856</f>
        <v>0</v>
      </c>
      <c r="G856" s="295"/>
      <c r="H856" s="296"/>
      <c r="I856" s="296"/>
      <c r="J856" s="297"/>
      <c r="K856" s="1284" t="str">
        <f t="shared" si="158"/>
        <v/>
      </c>
      <c r="L856" s="248"/>
    </row>
    <row r="857" spans="1:12" hidden="1">
      <c r="A857" s="8">
        <v>200</v>
      </c>
      <c r="B857" s="969"/>
      <c r="C857" s="966">
        <v>2224</v>
      </c>
      <c r="D857" s="967" t="s">
        <v>2143</v>
      </c>
      <c r="E857" s="375"/>
      <c r="F857" s="379">
        <f t="shared" si="167"/>
        <v>0</v>
      </c>
      <c r="G857" s="307"/>
      <c r="H857" s="308"/>
      <c r="I857" s="308"/>
      <c r="J857" s="309"/>
      <c r="K857" s="1284" t="str">
        <f t="shared" si="158"/>
        <v/>
      </c>
      <c r="L857" s="248"/>
    </row>
    <row r="858" spans="1:12" hidden="1">
      <c r="A858" s="8">
        <v>200</v>
      </c>
      <c r="B858" s="962">
        <v>2500</v>
      </c>
      <c r="C858" s="1996" t="s">
        <v>869</v>
      </c>
      <c r="D858" s="2042"/>
      <c r="E858" s="1267"/>
      <c r="F858" s="217">
        <f t="shared" si="167"/>
        <v>0</v>
      </c>
      <c r="G858" s="1071"/>
      <c r="H858" s="1072"/>
      <c r="I858" s="1072"/>
      <c r="J858" s="1073"/>
      <c r="K858" s="1284" t="str">
        <f t="shared" si="158"/>
        <v/>
      </c>
      <c r="L858" s="248"/>
    </row>
    <row r="859" spans="1:12" hidden="1">
      <c r="A859" s="8">
        <v>205</v>
      </c>
      <c r="B859" s="962">
        <v>2600</v>
      </c>
      <c r="C859" s="1992" t="s">
        <v>870</v>
      </c>
      <c r="D859" s="1993"/>
      <c r="E859" s="1267"/>
      <c r="F859" s="217">
        <f t="shared" si="167"/>
        <v>0</v>
      </c>
      <c r="G859" s="1071"/>
      <c r="H859" s="1072"/>
      <c r="I859" s="1072"/>
      <c r="J859" s="1073"/>
      <c r="K859" s="1284" t="str">
        <f t="shared" si="158"/>
        <v/>
      </c>
      <c r="L859" s="248"/>
    </row>
    <row r="860" spans="1:12" hidden="1">
      <c r="A860" s="8">
        <v>210</v>
      </c>
      <c r="B860" s="962">
        <v>2700</v>
      </c>
      <c r="C860" s="1992" t="s">
        <v>871</v>
      </c>
      <c r="D860" s="1993"/>
      <c r="E860" s="1267"/>
      <c r="F860" s="217">
        <f t="shared" si="167"/>
        <v>0</v>
      </c>
      <c r="G860" s="1071"/>
      <c r="H860" s="1072"/>
      <c r="I860" s="1072"/>
      <c r="J860" s="1073"/>
      <c r="K860" s="1284" t="str">
        <f t="shared" si="158"/>
        <v/>
      </c>
      <c r="L860" s="248"/>
    </row>
    <row r="861" spans="1:12" hidden="1">
      <c r="A861" s="8">
        <v>215</v>
      </c>
      <c r="B861" s="962">
        <v>2800</v>
      </c>
      <c r="C861" s="1992" t="s">
        <v>1599</v>
      </c>
      <c r="D861" s="1993"/>
      <c r="E861" s="216">
        <f t="shared" ref="E861:J861" si="168">SUM(E862:E864)</f>
        <v>0</v>
      </c>
      <c r="F861" s="216">
        <f t="shared" si="168"/>
        <v>0</v>
      </c>
      <c r="G861" s="328">
        <f t="shared" si="168"/>
        <v>0</v>
      </c>
      <c r="H861" s="329">
        <f t="shared" si="168"/>
        <v>0</v>
      </c>
      <c r="I861" s="329">
        <f t="shared" si="168"/>
        <v>0</v>
      </c>
      <c r="J861" s="330">
        <f t="shared" si="168"/>
        <v>0</v>
      </c>
      <c r="K861" s="1284" t="str">
        <f t="shared" si="158"/>
        <v/>
      </c>
      <c r="L861" s="248"/>
    </row>
    <row r="862" spans="1:12" ht="36" hidden="1" customHeight="1">
      <c r="A862" s="7">
        <v>220</v>
      </c>
      <c r="B862" s="1001"/>
      <c r="C862" s="964">
        <v>2810</v>
      </c>
      <c r="D862" s="1005" t="s">
        <v>2127</v>
      </c>
      <c r="E862" s="369"/>
      <c r="F862" s="378">
        <f t="shared" si="167"/>
        <v>0</v>
      </c>
      <c r="G862" s="295"/>
      <c r="H862" s="296"/>
      <c r="I862" s="296"/>
      <c r="J862" s="297"/>
      <c r="K862" s="1284" t="str">
        <f t="shared" si="158"/>
        <v/>
      </c>
      <c r="L862" s="248"/>
    </row>
    <row r="863" spans="1:12" hidden="1">
      <c r="A863" s="8">
        <v>225</v>
      </c>
      <c r="B863" s="1001"/>
      <c r="C863" s="970">
        <v>2820</v>
      </c>
      <c r="D863" s="1006" t="s">
        <v>2128</v>
      </c>
      <c r="E863" s="371"/>
      <c r="F863" s="380">
        <f t="shared" si="167"/>
        <v>0</v>
      </c>
      <c r="G863" s="298"/>
      <c r="H863" s="299"/>
      <c r="I863" s="299"/>
      <c r="J863" s="300"/>
      <c r="K863" s="1284" t="str">
        <f t="shared" si="158"/>
        <v/>
      </c>
      <c r="L863" s="248"/>
    </row>
    <row r="864" spans="1:12" ht="31.5" hidden="1">
      <c r="A864" s="8">
        <v>230</v>
      </c>
      <c r="B864" s="1001"/>
      <c r="C864" s="966">
        <v>2890</v>
      </c>
      <c r="D864" s="1007" t="s">
        <v>2129</v>
      </c>
      <c r="E864" s="1820"/>
      <c r="F864" s="379">
        <f t="shared" si="167"/>
        <v>0</v>
      </c>
      <c r="G864" s="1821"/>
      <c r="H864" s="1822"/>
      <c r="I864" s="1822"/>
      <c r="J864" s="1823"/>
      <c r="K864" s="1284" t="str">
        <f t="shared" si="158"/>
        <v/>
      </c>
      <c r="L864" s="248"/>
    </row>
    <row r="865" spans="1:12" hidden="1">
      <c r="A865" s="8">
        <v>245</v>
      </c>
      <c r="B865" s="962">
        <v>2900</v>
      </c>
      <c r="C865" s="1996" t="s">
        <v>872</v>
      </c>
      <c r="D865" s="1996"/>
      <c r="E865" s="216">
        <f t="shared" ref="E865:J865" si="169">SUM(E866:E873)</f>
        <v>0</v>
      </c>
      <c r="F865" s="217">
        <f t="shared" si="169"/>
        <v>0</v>
      </c>
      <c r="G865" s="328">
        <f t="shared" si="169"/>
        <v>0</v>
      </c>
      <c r="H865" s="329">
        <f t="shared" si="169"/>
        <v>0</v>
      </c>
      <c r="I865" s="329">
        <f t="shared" si="169"/>
        <v>0</v>
      </c>
      <c r="J865" s="330">
        <f t="shared" si="169"/>
        <v>0</v>
      </c>
      <c r="K865" s="1284" t="str">
        <f t="shared" si="158"/>
        <v/>
      </c>
      <c r="L865" s="248"/>
    </row>
    <row r="866" spans="1:12" hidden="1">
      <c r="A866" s="7">
        <v>220</v>
      </c>
      <c r="B866" s="1001"/>
      <c r="C866" s="964">
        <v>2910</v>
      </c>
      <c r="D866" s="1005" t="s">
        <v>2134</v>
      </c>
      <c r="E866" s="369"/>
      <c r="F866" s="378">
        <f t="shared" ref="F866:F873" si="170">G866+H866+I866+J866</f>
        <v>0</v>
      </c>
      <c r="G866" s="295"/>
      <c r="H866" s="296"/>
      <c r="I866" s="296"/>
      <c r="J866" s="297"/>
      <c r="K866" s="1284" t="str">
        <f t="shared" si="158"/>
        <v/>
      </c>
      <c r="L866" s="248"/>
    </row>
    <row r="867" spans="1:12" hidden="1">
      <c r="A867" s="8">
        <v>225</v>
      </c>
      <c r="B867" s="1001"/>
      <c r="C867" s="970">
        <v>2920</v>
      </c>
      <c r="D867" s="1006" t="s">
        <v>2135</v>
      </c>
      <c r="E867" s="371"/>
      <c r="F867" s="380">
        <f>G867+H867+I867+J867</f>
        <v>0</v>
      </c>
      <c r="G867" s="298"/>
      <c r="H867" s="299"/>
      <c r="I867" s="299"/>
      <c r="J867" s="300"/>
      <c r="K867" s="1284" t="str">
        <f t="shared" si="158"/>
        <v/>
      </c>
      <c r="L867" s="248"/>
    </row>
    <row r="868" spans="1:12" ht="31.5" hidden="1">
      <c r="A868" s="8">
        <v>230</v>
      </c>
      <c r="B868" s="1001"/>
      <c r="C868" s="970">
        <v>2969</v>
      </c>
      <c r="D868" s="1006" t="s">
        <v>2136</v>
      </c>
      <c r="E868" s="371"/>
      <c r="F868" s="380">
        <f t="shared" si="170"/>
        <v>0</v>
      </c>
      <c r="G868" s="298"/>
      <c r="H868" s="299"/>
      <c r="I868" s="299"/>
      <c r="J868" s="300"/>
      <c r="K868" s="1284" t="str">
        <f t="shared" si="158"/>
        <v/>
      </c>
      <c r="L868" s="248"/>
    </row>
    <row r="869" spans="1:12" ht="31.5" hidden="1">
      <c r="A869" s="8">
        <v>235</v>
      </c>
      <c r="B869" s="1001"/>
      <c r="C869" s="970">
        <v>2970</v>
      </c>
      <c r="D869" s="1006" t="s">
        <v>2137</v>
      </c>
      <c r="E869" s="371"/>
      <c r="F869" s="380">
        <f t="shared" si="170"/>
        <v>0</v>
      </c>
      <c r="G869" s="298"/>
      <c r="H869" s="299"/>
      <c r="I869" s="299"/>
      <c r="J869" s="300"/>
      <c r="K869" s="1284" t="str">
        <f t="shared" si="158"/>
        <v/>
      </c>
      <c r="L869" s="248"/>
    </row>
    <row r="870" spans="1:12" hidden="1">
      <c r="A870" s="8">
        <v>240</v>
      </c>
      <c r="B870" s="1001"/>
      <c r="C870" s="970">
        <v>2989</v>
      </c>
      <c r="D870" s="1006" t="s">
        <v>2138</v>
      </c>
      <c r="E870" s="371"/>
      <c r="F870" s="380">
        <f t="shared" si="170"/>
        <v>0</v>
      </c>
      <c r="G870" s="298"/>
      <c r="H870" s="299"/>
      <c r="I870" s="299"/>
      <c r="J870" s="300"/>
      <c r="K870" s="1284" t="str">
        <f t="shared" si="158"/>
        <v/>
      </c>
      <c r="L870" s="248"/>
    </row>
    <row r="871" spans="1:12" hidden="1">
      <c r="A871" s="8">
        <v>245</v>
      </c>
      <c r="B871" s="969"/>
      <c r="C871" s="970">
        <v>2990</v>
      </c>
      <c r="D871" s="1006" t="s">
        <v>2139</v>
      </c>
      <c r="E871" s="371"/>
      <c r="F871" s="380">
        <f>G871+H871+I871+J871</f>
        <v>0</v>
      </c>
      <c r="G871" s="298"/>
      <c r="H871" s="299"/>
      <c r="I871" s="299"/>
      <c r="J871" s="300"/>
      <c r="K871" s="1284" t="str">
        <f t="shared" si="158"/>
        <v/>
      </c>
      <c r="L871" s="248"/>
    </row>
    <row r="872" spans="1:12" hidden="1">
      <c r="A872" s="7">
        <v>250</v>
      </c>
      <c r="B872" s="969"/>
      <c r="C872" s="970">
        <v>2991</v>
      </c>
      <c r="D872" s="1006" t="s">
        <v>2140</v>
      </c>
      <c r="E872" s="371"/>
      <c r="F872" s="380">
        <f t="shared" si="170"/>
        <v>0</v>
      </c>
      <c r="G872" s="298"/>
      <c r="H872" s="299"/>
      <c r="I872" s="299"/>
      <c r="J872" s="300"/>
      <c r="K872" s="1284" t="str">
        <f t="shared" si="158"/>
        <v/>
      </c>
      <c r="L872" s="248"/>
    </row>
    <row r="873" spans="1:12" hidden="1">
      <c r="A873" s="8">
        <v>255</v>
      </c>
      <c r="B873" s="969"/>
      <c r="C873" s="966">
        <v>2992</v>
      </c>
      <c r="D873" s="1825" t="s">
        <v>2141</v>
      </c>
      <c r="E873" s="375">
        <v>0</v>
      </c>
      <c r="F873" s="379">
        <f t="shared" si="170"/>
        <v>0</v>
      </c>
      <c r="G873" s="307">
        <v>0</v>
      </c>
      <c r="H873" s="308">
        <v>0</v>
      </c>
      <c r="I873" s="308">
        <v>0</v>
      </c>
      <c r="J873" s="309">
        <v>0</v>
      </c>
      <c r="K873" s="1284" t="str">
        <f t="shared" si="158"/>
        <v/>
      </c>
      <c r="L873" s="248"/>
    </row>
    <row r="874" spans="1:12" hidden="1">
      <c r="A874" s="8">
        <v>265</v>
      </c>
      <c r="B874" s="962">
        <v>3300</v>
      </c>
      <c r="C874" s="1004" t="s">
        <v>2089</v>
      </c>
      <c r="D874" s="1851"/>
      <c r="E874" s="216">
        <f t="shared" ref="E874:J874" si="171">SUM(E875:E879)</f>
        <v>0</v>
      </c>
      <c r="F874" s="217">
        <f t="shared" si="171"/>
        <v>0</v>
      </c>
      <c r="G874" s="328">
        <f t="shared" si="171"/>
        <v>0</v>
      </c>
      <c r="H874" s="329">
        <f t="shared" si="171"/>
        <v>0</v>
      </c>
      <c r="I874" s="329">
        <f t="shared" si="171"/>
        <v>0</v>
      </c>
      <c r="J874" s="330">
        <f t="shared" si="171"/>
        <v>0</v>
      </c>
      <c r="K874" s="1284" t="str">
        <f t="shared" si="158"/>
        <v/>
      </c>
      <c r="L874" s="248"/>
    </row>
    <row r="875" spans="1:12" hidden="1">
      <c r="A875" s="7">
        <v>270</v>
      </c>
      <c r="B875" s="968"/>
      <c r="C875" s="964">
        <v>3301</v>
      </c>
      <c r="D875" s="1005" t="s">
        <v>878</v>
      </c>
      <c r="E875" s="369"/>
      <c r="F875" s="378">
        <f t="shared" ref="F875:F882" si="172">G875+H875+I875+J875</f>
        <v>0</v>
      </c>
      <c r="G875" s="295"/>
      <c r="H875" s="296"/>
      <c r="I875" s="1248">
        <v>0</v>
      </c>
      <c r="J875" s="497">
        <v>0</v>
      </c>
      <c r="K875" s="1284" t="str">
        <f t="shared" si="158"/>
        <v/>
      </c>
      <c r="L875" s="248"/>
    </row>
    <row r="876" spans="1:12" hidden="1">
      <c r="A876" s="7">
        <v>290</v>
      </c>
      <c r="B876" s="968"/>
      <c r="C876" s="970">
        <v>3302</v>
      </c>
      <c r="D876" s="1006" t="s">
        <v>971</v>
      </c>
      <c r="E876" s="371"/>
      <c r="F876" s="380">
        <f t="shared" si="172"/>
        <v>0</v>
      </c>
      <c r="G876" s="298"/>
      <c r="H876" s="299"/>
      <c r="I876" s="1250">
        <v>0</v>
      </c>
      <c r="J876" s="498">
        <v>0</v>
      </c>
      <c r="K876" s="1284" t="str">
        <f t="shared" si="158"/>
        <v/>
      </c>
      <c r="L876" s="248"/>
    </row>
    <row r="877" spans="1:12" hidden="1">
      <c r="A877" s="15">
        <v>320</v>
      </c>
      <c r="B877" s="968"/>
      <c r="C877" s="970">
        <v>3304</v>
      </c>
      <c r="D877" s="1006" t="s">
        <v>879</v>
      </c>
      <c r="E877" s="371"/>
      <c r="F877" s="380">
        <f t="shared" si="172"/>
        <v>0</v>
      </c>
      <c r="G877" s="298"/>
      <c r="H877" s="299"/>
      <c r="I877" s="1250">
        <v>0</v>
      </c>
      <c r="J877" s="498">
        <v>0</v>
      </c>
      <c r="K877" s="1284" t="str">
        <f t="shared" si="158"/>
        <v/>
      </c>
      <c r="L877" s="248"/>
    </row>
    <row r="878" spans="1:12" ht="47.25" hidden="1">
      <c r="A878" s="7">
        <v>330</v>
      </c>
      <c r="B878" s="968"/>
      <c r="C878" s="970">
        <v>3306</v>
      </c>
      <c r="D878" s="1006" t="s">
        <v>2144</v>
      </c>
      <c r="E878" s="371"/>
      <c r="F878" s="380">
        <f t="shared" si="172"/>
        <v>0</v>
      </c>
      <c r="G878" s="298"/>
      <c r="H878" s="299"/>
      <c r="I878" s="1250">
        <v>0</v>
      </c>
      <c r="J878" s="498">
        <v>0</v>
      </c>
      <c r="K878" s="1284" t="str">
        <f t="shared" si="158"/>
        <v/>
      </c>
      <c r="L878" s="248"/>
    </row>
    <row r="879" spans="1:12" hidden="1">
      <c r="A879" s="7">
        <v>331</v>
      </c>
      <c r="B879" s="968"/>
      <c r="C879" s="966">
        <v>3307</v>
      </c>
      <c r="D879" s="1007" t="s">
        <v>2104</v>
      </c>
      <c r="E879" s="375"/>
      <c r="F879" s="379">
        <f t="shared" si="172"/>
        <v>0</v>
      </c>
      <c r="G879" s="307"/>
      <c r="H879" s="308"/>
      <c r="I879" s="1252">
        <v>0</v>
      </c>
      <c r="J879" s="1257">
        <v>0</v>
      </c>
      <c r="K879" s="1284" t="str">
        <f t="shared" si="158"/>
        <v/>
      </c>
      <c r="L879" s="248"/>
    </row>
    <row r="880" spans="1:12" hidden="1">
      <c r="A880" s="7">
        <v>332</v>
      </c>
      <c r="B880" s="962">
        <v>3900</v>
      </c>
      <c r="C880" s="1996" t="s">
        <v>880</v>
      </c>
      <c r="D880" s="1996"/>
      <c r="E880" s="1267"/>
      <c r="F880" s="217">
        <f t="shared" si="172"/>
        <v>0</v>
      </c>
      <c r="G880" s="1071"/>
      <c r="H880" s="1072"/>
      <c r="I880" s="1072"/>
      <c r="J880" s="1073"/>
      <c r="K880" s="1284" t="str">
        <f t="shared" ref="K880:K927" si="173">(IF($E880&lt;&gt;0,$K$2,IF($F880&lt;&gt;0,$K$2,IF($G880&lt;&gt;0,$K$2,IF($H880&lt;&gt;0,$K$2,IF($I880&lt;&gt;0,$K$2,IF($J880&lt;&gt;0,$K$2,"")))))))</f>
        <v/>
      </c>
      <c r="L880" s="248"/>
    </row>
    <row r="881" spans="1:12" hidden="1">
      <c r="A881" s="7">
        <v>333</v>
      </c>
      <c r="B881" s="962">
        <v>4000</v>
      </c>
      <c r="C881" s="1996" t="s">
        <v>881</v>
      </c>
      <c r="D881" s="1996"/>
      <c r="E881" s="1267"/>
      <c r="F881" s="217">
        <f t="shared" si="172"/>
        <v>0</v>
      </c>
      <c r="G881" s="1071"/>
      <c r="H881" s="1072"/>
      <c r="I881" s="1072"/>
      <c r="J881" s="1073"/>
      <c r="K881" s="1284" t="str">
        <f t="shared" si="173"/>
        <v/>
      </c>
      <c r="L881" s="248"/>
    </row>
    <row r="882" spans="1:12" hidden="1">
      <c r="A882" s="7">
        <v>350</v>
      </c>
      <c r="B882" s="962">
        <v>4100</v>
      </c>
      <c r="C882" s="1996" t="s">
        <v>882</v>
      </c>
      <c r="D882" s="1996"/>
      <c r="E882" s="1267"/>
      <c r="F882" s="217">
        <f t="shared" si="172"/>
        <v>0</v>
      </c>
      <c r="G882" s="1071"/>
      <c r="H882" s="1072"/>
      <c r="I882" s="1072"/>
      <c r="J882" s="1073"/>
      <c r="K882" s="1284" t="str">
        <f t="shared" si="173"/>
        <v/>
      </c>
      <c r="L882" s="248"/>
    </row>
    <row r="883" spans="1:12" hidden="1">
      <c r="A883" s="8">
        <v>355</v>
      </c>
      <c r="B883" s="962">
        <v>4200</v>
      </c>
      <c r="C883" s="1996" t="s">
        <v>883</v>
      </c>
      <c r="D883" s="1996"/>
      <c r="E883" s="216">
        <f t="shared" ref="E883:J883" si="174">SUM(E884:E889)</f>
        <v>0</v>
      </c>
      <c r="F883" s="217">
        <f t="shared" si="174"/>
        <v>0</v>
      </c>
      <c r="G883" s="328">
        <f t="shared" si="174"/>
        <v>0</v>
      </c>
      <c r="H883" s="329">
        <f t="shared" si="174"/>
        <v>0</v>
      </c>
      <c r="I883" s="329">
        <f t="shared" si="174"/>
        <v>0</v>
      </c>
      <c r="J883" s="330">
        <f t="shared" si="174"/>
        <v>0</v>
      </c>
      <c r="K883" s="1284" t="str">
        <f t="shared" si="173"/>
        <v/>
      </c>
      <c r="L883" s="248"/>
    </row>
    <row r="884" spans="1:12" hidden="1">
      <c r="A884" s="8">
        <v>375</v>
      </c>
      <c r="B884" s="1008"/>
      <c r="C884" s="964">
        <v>4201</v>
      </c>
      <c r="D884" s="965" t="s">
        <v>884</v>
      </c>
      <c r="E884" s="369"/>
      <c r="F884" s="378">
        <f t="shared" ref="F884:F889" si="175">G884+H884+I884+J884</f>
        <v>0</v>
      </c>
      <c r="G884" s="295"/>
      <c r="H884" s="296"/>
      <c r="I884" s="296"/>
      <c r="J884" s="297"/>
      <c r="K884" s="1284" t="str">
        <f t="shared" si="173"/>
        <v/>
      </c>
      <c r="L884" s="248"/>
    </row>
    <row r="885" spans="1:12" hidden="1">
      <c r="A885" s="8">
        <v>375</v>
      </c>
      <c r="B885" s="1008"/>
      <c r="C885" s="970">
        <v>4202</v>
      </c>
      <c r="D885" s="1009" t="s">
        <v>885</v>
      </c>
      <c r="E885" s="371"/>
      <c r="F885" s="380">
        <f t="shared" si="175"/>
        <v>0</v>
      </c>
      <c r="G885" s="298"/>
      <c r="H885" s="299"/>
      <c r="I885" s="299"/>
      <c r="J885" s="300"/>
      <c r="K885" s="1284" t="str">
        <f t="shared" si="173"/>
        <v/>
      </c>
      <c r="L885" s="248"/>
    </row>
    <row r="886" spans="1:12" hidden="1">
      <c r="A886" s="8">
        <v>380</v>
      </c>
      <c r="B886" s="1008"/>
      <c r="C886" s="970">
        <v>4214</v>
      </c>
      <c r="D886" s="1009" t="s">
        <v>886</v>
      </c>
      <c r="E886" s="371"/>
      <c r="F886" s="380">
        <f t="shared" si="175"/>
        <v>0</v>
      </c>
      <c r="G886" s="298"/>
      <c r="H886" s="299"/>
      <c r="I886" s="299"/>
      <c r="J886" s="300"/>
      <c r="K886" s="1284" t="str">
        <f t="shared" si="173"/>
        <v/>
      </c>
      <c r="L886" s="248"/>
    </row>
    <row r="887" spans="1:12" hidden="1">
      <c r="A887" s="8">
        <v>385</v>
      </c>
      <c r="B887" s="1008"/>
      <c r="C887" s="970">
        <v>4217</v>
      </c>
      <c r="D887" s="1009" t="s">
        <v>887</v>
      </c>
      <c r="E887" s="371"/>
      <c r="F887" s="380">
        <f t="shared" si="175"/>
        <v>0</v>
      </c>
      <c r="G887" s="298"/>
      <c r="H887" s="299"/>
      <c r="I887" s="299"/>
      <c r="J887" s="300"/>
      <c r="K887" s="1284" t="str">
        <f t="shared" si="173"/>
        <v/>
      </c>
      <c r="L887" s="248"/>
    </row>
    <row r="888" spans="1:12" hidden="1">
      <c r="A888" s="8">
        <v>390</v>
      </c>
      <c r="B888" s="1008"/>
      <c r="C888" s="970">
        <v>4218</v>
      </c>
      <c r="D888" s="971" t="s">
        <v>888</v>
      </c>
      <c r="E888" s="371">
        <v>0</v>
      </c>
      <c r="F888" s="380">
        <f t="shared" si="175"/>
        <v>0</v>
      </c>
      <c r="G888" s="298">
        <v>0</v>
      </c>
      <c r="H888" s="299">
        <v>0</v>
      </c>
      <c r="I888" s="299">
        <v>0</v>
      </c>
      <c r="J888" s="300">
        <v>0</v>
      </c>
      <c r="K888" s="1284" t="str">
        <f t="shared" si="173"/>
        <v/>
      </c>
      <c r="L888" s="248"/>
    </row>
    <row r="889" spans="1:12" hidden="1">
      <c r="A889" s="8">
        <v>390</v>
      </c>
      <c r="B889" s="1008"/>
      <c r="C889" s="966">
        <v>4219</v>
      </c>
      <c r="D889" s="998" t="s">
        <v>889</v>
      </c>
      <c r="E889" s="375">
        <v>0</v>
      </c>
      <c r="F889" s="379">
        <f t="shared" si="175"/>
        <v>0</v>
      </c>
      <c r="G889" s="307">
        <v>0</v>
      </c>
      <c r="H889" s="308">
        <v>0</v>
      </c>
      <c r="I889" s="308">
        <v>0</v>
      </c>
      <c r="J889" s="309">
        <v>0</v>
      </c>
      <c r="K889" s="1284" t="str">
        <f t="shared" si="173"/>
        <v/>
      </c>
      <c r="L889" s="248"/>
    </row>
    <row r="890" spans="1:12">
      <c r="A890" s="8">
        <v>395</v>
      </c>
      <c r="B890" s="962">
        <v>4300</v>
      </c>
      <c r="C890" s="1996" t="s">
        <v>1603</v>
      </c>
      <c r="D890" s="1996"/>
      <c r="E890" s="216">
        <f t="shared" ref="E890:J890" si="176">SUM(E891:E893)</f>
        <v>0</v>
      </c>
      <c r="F890" s="217">
        <f t="shared" si="176"/>
        <v>38878456</v>
      </c>
      <c r="G890" s="328">
        <f t="shared" si="176"/>
        <v>37300749</v>
      </c>
      <c r="H890" s="329">
        <f t="shared" si="176"/>
        <v>0</v>
      </c>
      <c r="I890" s="329">
        <f t="shared" si="176"/>
        <v>0</v>
      </c>
      <c r="J890" s="330">
        <f t="shared" si="176"/>
        <v>1577707</v>
      </c>
      <c r="K890" s="1284">
        <f t="shared" si="173"/>
        <v>1</v>
      </c>
      <c r="L890" s="248"/>
    </row>
    <row r="891" spans="1:12">
      <c r="A891" s="218">
        <v>397</v>
      </c>
      <c r="B891" s="1008"/>
      <c r="C891" s="964">
        <v>4301</v>
      </c>
      <c r="D891" s="983" t="s">
        <v>890</v>
      </c>
      <c r="E891" s="369">
        <v>0</v>
      </c>
      <c r="F891" s="378">
        <f t="shared" ref="F891:F896" si="177">G891+H891+I891+J891</f>
        <v>38878456</v>
      </c>
      <c r="G891" s="295">
        <v>37300749</v>
      </c>
      <c r="H891" s="296">
        <v>0</v>
      </c>
      <c r="I891" s="296">
        <v>0</v>
      </c>
      <c r="J891" s="297">
        <v>1577707</v>
      </c>
      <c r="K891" s="1284">
        <f t="shared" si="173"/>
        <v>1</v>
      </c>
      <c r="L891" s="248"/>
    </row>
    <row r="892" spans="1:12" hidden="1">
      <c r="A892" s="6">
        <v>398</v>
      </c>
      <c r="B892" s="1008"/>
      <c r="C892" s="970">
        <v>4302</v>
      </c>
      <c r="D892" s="1009" t="s">
        <v>972</v>
      </c>
      <c r="E892" s="371"/>
      <c r="F892" s="380">
        <f t="shared" si="177"/>
        <v>0</v>
      </c>
      <c r="G892" s="298"/>
      <c r="H892" s="299"/>
      <c r="I892" s="299"/>
      <c r="J892" s="300"/>
      <c r="K892" s="1284" t="str">
        <f t="shared" si="173"/>
        <v/>
      </c>
      <c r="L892" s="248"/>
    </row>
    <row r="893" spans="1:12" hidden="1">
      <c r="A893" s="6">
        <v>399</v>
      </c>
      <c r="B893" s="1008"/>
      <c r="C893" s="966">
        <v>4309</v>
      </c>
      <c r="D893" s="974" t="s">
        <v>892</v>
      </c>
      <c r="E893" s="375">
        <v>0</v>
      </c>
      <c r="F893" s="379">
        <f t="shared" si="177"/>
        <v>0</v>
      </c>
      <c r="G893" s="307">
        <v>0</v>
      </c>
      <c r="H893" s="308">
        <v>0</v>
      </c>
      <c r="I893" s="308">
        <v>0</v>
      </c>
      <c r="J893" s="309">
        <v>0</v>
      </c>
      <c r="K893" s="1284" t="str">
        <f t="shared" si="173"/>
        <v/>
      </c>
      <c r="L893" s="248"/>
    </row>
    <row r="894" spans="1:12" hidden="1">
      <c r="A894" s="6">
        <v>400</v>
      </c>
      <c r="B894" s="962">
        <v>4400</v>
      </c>
      <c r="C894" s="1996" t="s">
        <v>1600</v>
      </c>
      <c r="D894" s="1996"/>
      <c r="E894" s="1267"/>
      <c r="F894" s="217">
        <f t="shared" si="177"/>
        <v>0</v>
      </c>
      <c r="G894" s="1071"/>
      <c r="H894" s="1072"/>
      <c r="I894" s="1072"/>
      <c r="J894" s="1073"/>
      <c r="K894" s="1284" t="str">
        <f t="shared" si="173"/>
        <v/>
      </c>
      <c r="L894" s="248"/>
    </row>
    <row r="895" spans="1:12">
      <c r="A895" s="6">
        <v>401</v>
      </c>
      <c r="B895" s="962">
        <v>4500</v>
      </c>
      <c r="C895" s="1996" t="s">
        <v>1601</v>
      </c>
      <c r="D895" s="1996"/>
      <c r="E895" s="1267">
        <v>0</v>
      </c>
      <c r="F895" s="217">
        <f t="shared" si="177"/>
        <v>3787905</v>
      </c>
      <c r="G895" s="1071">
        <v>3787905</v>
      </c>
      <c r="H895" s="1072">
        <v>0</v>
      </c>
      <c r="I895" s="1072">
        <v>0</v>
      </c>
      <c r="J895" s="1073">
        <v>0</v>
      </c>
      <c r="K895" s="1284">
        <f t="shared" si="173"/>
        <v>1</v>
      </c>
      <c r="L895" s="248"/>
    </row>
    <row r="896" spans="1:12">
      <c r="A896" s="16">
        <v>404</v>
      </c>
      <c r="B896" s="962">
        <v>4600</v>
      </c>
      <c r="C896" s="1992" t="s">
        <v>893</v>
      </c>
      <c r="D896" s="1993"/>
      <c r="E896" s="1267">
        <v>0</v>
      </c>
      <c r="F896" s="217">
        <f t="shared" si="177"/>
        <v>840</v>
      </c>
      <c r="G896" s="1071">
        <v>840</v>
      </c>
      <c r="H896" s="1072">
        <v>0</v>
      </c>
      <c r="I896" s="1072">
        <v>0</v>
      </c>
      <c r="J896" s="1073">
        <v>0</v>
      </c>
      <c r="K896" s="1284">
        <f t="shared" si="173"/>
        <v>1</v>
      </c>
      <c r="L896" s="248"/>
    </row>
    <row r="897" spans="1:12" hidden="1">
      <c r="A897" s="16">
        <v>404</v>
      </c>
      <c r="B897" s="962">
        <v>4900</v>
      </c>
      <c r="C897" s="1996" t="s">
        <v>562</v>
      </c>
      <c r="D897" s="1996"/>
      <c r="E897" s="216">
        <f t="shared" ref="E897:J897" si="178">+E898+E899</f>
        <v>0</v>
      </c>
      <c r="F897" s="217">
        <f t="shared" si="178"/>
        <v>0</v>
      </c>
      <c r="G897" s="328">
        <f t="shared" si="178"/>
        <v>0</v>
      </c>
      <c r="H897" s="329">
        <f t="shared" si="178"/>
        <v>0</v>
      </c>
      <c r="I897" s="329">
        <f t="shared" si="178"/>
        <v>0</v>
      </c>
      <c r="J897" s="330">
        <f t="shared" si="178"/>
        <v>0</v>
      </c>
      <c r="K897" s="1284" t="str">
        <f t="shared" si="173"/>
        <v/>
      </c>
      <c r="L897" s="248"/>
    </row>
    <row r="898" spans="1:12" hidden="1">
      <c r="A898" s="7">
        <v>440</v>
      </c>
      <c r="B898" s="1008"/>
      <c r="C898" s="964">
        <v>4901</v>
      </c>
      <c r="D898" s="1010" t="s">
        <v>563</v>
      </c>
      <c r="E898" s="369"/>
      <c r="F898" s="378">
        <f>G898+H898+I898+J898</f>
        <v>0</v>
      </c>
      <c r="G898" s="295"/>
      <c r="H898" s="296"/>
      <c r="I898" s="296"/>
      <c r="J898" s="297"/>
      <c r="K898" s="1284" t="str">
        <f t="shared" si="173"/>
        <v/>
      </c>
      <c r="L898" s="248"/>
    </row>
    <row r="899" spans="1:12" hidden="1">
      <c r="A899" s="7">
        <v>450</v>
      </c>
      <c r="B899" s="1008"/>
      <c r="C899" s="966">
        <v>4902</v>
      </c>
      <c r="D899" s="974" t="s">
        <v>564</v>
      </c>
      <c r="E899" s="375"/>
      <c r="F899" s="379">
        <f>G899+H899+I899+J899</f>
        <v>0</v>
      </c>
      <c r="G899" s="307"/>
      <c r="H899" s="308"/>
      <c r="I899" s="308"/>
      <c r="J899" s="309"/>
      <c r="K899" s="1284" t="str">
        <f t="shared" si="173"/>
        <v/>
      </c>
      <c r="L899" s="248"/>
    </row>
    <row r="900" spans="1:12">
      <c r="A900" s="7">
        <v>495</v>
      </c>
      <c r="B900" s="1011">
        <v>5100</v>
      </c>
      <c r="C900" s="1997" t="s">
        <v>894</v>
      </c>
      <c r="D900" s="1997"/>
      <c r="E900" s="1267">
        <v>0</v>
      </c>
      <c r="F900" s="217">
        <f>G900+H900+I900+J900</f>
        <v>14824</v>
      </c>
      <c r="G900" s="1071">
        <v>14824</v>
      </c>
      <c r="H900" s="1072">
        <v>0</v>
      </c>
      <c r="I900" s="1072">
        <v>0</v>
      </c>
      <c r="J900" s="1073">
        <v>0</v>
      </c>
      <c r="K900" s="1284">
        <f t="shared" si="173"/>
        <v>1</v>
      </c>
      <c r="L900" s="248"/>
    </row>
    <row r="901" spans="1:12">
      <c r="A901" s="8">
        <v>500</v>
      </c>
      <c r="B901" s="1011">
        <v>5200</v>
      </c>
      <c r="C901" s="1997" t="s">
        <v>895</v>
      </c>
      <c r="D901" s="1997"/>
      <c r="E901" s="216">
        <f t="shared" ref="E901:J901" si="179">SUM(E902:E908)</f>
        <v>0</v>
      </c>
      <c r="F901" s="217">
        <f t="shared" si="179"/>
        <v>127754</v>
      </c>
      <c r="G901" s="328">
        <f t="shared" si="179"/>
        <v>127754</v>
      </c>
      <c r="H901" s="329">
        <f t="shared" si="179"/>
        <v>0</v>
      </c>
      <c r="I901" s="329">
        <f t="shared" si="179"/>
        <v>0</v>
      </c>
      <c r="J901" s="330">
        <f t="shared" si="179"/>
        <v>0</v>
      </c>
      <c r="K901" s="1284">
        <f t="shared" si="173"/>
        <v>1</v>
      </c>
      <c r="L901" s="248"/>
    </row>
    <row r="902" spans="1:12">
      <c r="A902" s="8">
        <v>505</v>
      </c>
      <c r="B902" s="1012"/>
      <c r="C902" s="1013">
        <v>5201</v>
      </c>
      <c r="D902" s="1014" t="s">
        <v>896</v>
      </c>
      <c r="E902" s="369">
        <v>0</v>
      </c>
      <c r="F902" s="378">
        <f t="shared" ref="F902:F908" si="180">G902+H902+I902+J902</f>
        <v>60879</v>
      </c>
      <c r="G902" s="295">
        <v>60879</v>
      </c>
      <c r="H902" s="296">
        <v>0</v>
      </c>
      <c r="I902" s="296">
        <v>0</v>
      </c>
      <c r="J902" s="297">
        <v>0</v>
      </c>
      <c r="K902" s="1284">
        <f t="shared" si="173"/>
        <v>1</v>
      </c>
      <c r="L902" s="248"/>
    </row>
    <row r="903" spans="1:12" hidden="1">
      <c r="A903" s="8">
        <v>510</v>
      </c>
      <c r="B903" s="1012"/>
      <c r="C903" s="1015">
        <v>5202</v>
      </c>
      <c r="D903" s="1016" t="s">
        <v>897</v>
      </c>
      <c r="E903" s="371">
        <v>0</v>
      </c>
      <c r="F903" s="380">
        <f t="shared" si="180"/>
        <v>0</v>
      </c>
      <c r="G903" s="298">
        <v>0</v>
      </c>
      <c r="H903" s="299">
        <v>0</v>
      </c>
      <c r="I903" s="299">
        <v>0</v>
      </c>
      <c r="J903" s="300">
        <v>0</v>
      </c>
      <c r="K903" s="1284" t="str">
        <f t="shared" si="173"/>
        <v/>
      </c>
      <c r="L903" s="248"/>
    </row>
    <row r="904" spans="1:12">
      <c r="A904" s="8">
        <v>515</v>
      </c>
      <c r="B904" s="1012"/>
      <c r="C904" s="1015">
        <v>5203</v>
      </c>
      <c r="D904" s="1016" t="s">
        <v>258</v>
      </c>
      <c r="E904" s="371">
        <v>0</v>
      </c>
      <c r="F904" s="380">
        <f t="shared" si="180"/>
        <v>66323</v>
      </c>
      <c r="G904" s="298">
        <v>66323</v>
      </c>
      <c r="H904" s="299">
        <v>0</v>
      </c>
      <c r="I904" s="299">
        <v>0</v>
      </c>
      <c r="J904" s="300">
        <v>0</v>
      </c>
      <c r="K904" s="1284">
        <f t="shared" si="173"/>
        <v>1</v>
      </c>
      <c r="L904" s="248"/>
    </row>
    <row r="905" spans="1:12" hidden="1">
      <c r="A905" s="8">
        <v>520</v>
      </c>
      <c r="B905" s="1012"/>
      <c r="C905" s="1015">
        <v>5204</v>
      </c>
      <c r="D905" s="1016" t="s">
        <v>259</v>
      </c>
      <c r="E905" s="371">
        <v>0</v>
      </c>
      <c r="F905" s="380">
        <f t="shared" si="180"/>
        <v>0</v>
      </c>
      <c r="G905" s="298">
        <v>0</v>
      </c>
      <c r="H905" s="299">
        <v>0</v>
      </c>
      <c r="I905" s="299">
        <v>0</v>
      </c>
      <c r="J905" s="300">
        <v>0</v>
      </c>
      <c r="K905" s="1284" t="str">
        <f t="shared" si="173"/>
        <v/>
      </c>
      <c r="L905" s="248"/>
    </row>
    <row r="906" spans="1:12" hidden="1">
      <c r="A906" s="8">
        <v>525</v>
      </c>
      <c r="B906" s="1012"/>
      <c r="C906" s="1015">
        <v>5205</v>
      </c>
      <c r="D906" s="1016" t="s">
        <v>260</v>
      </c>
      <c r="E906" s="371">
        <v>0</v>
      </c>
      <c r="F906" s="380">
        <f t="shared" si="180"/>
        <v>0</v>
      </c>
      <c r="G906" s="298">
        <v>0</v>
      </c>
      <c r="H906" s="299">
        <v>0</v>
      </c>
      <c r="I906" s="299">
        <v>0</v>
      </c>
      <c r="J906" s="300">
        <v>0</v>
      </c>
      <c r="K906" s="1284" t="str">
        <f t="shared" si="173"/>
        <v/>
      </c>
      <c r="L906" s="248"/>
    </row>
    <row r="907" spans="1:12">
      <c r="A907" s="7">
        <v>635</v>
      </c>
      <c r="B907" s="1012"/>
      <c r="C907" s="1015">
        <v>5206</v>
      </c>
      <c r="D907" s="1016" t="s">
        <v>261</v>
      </c>
      <c r="E907" s="371">
        <v>0</v>
      </c>
      <c r="F907" s="380">
        <f t="shared" si="180"/>
        <v>552</v>
      </c>
      <c r="G907" s="298">
        <v>552</v>
      </c>
      <c r="H907" s="299">
        <v>0</v>
      </c>
      <c r="I907" s="299">
        <v>0</v>
      </c>
      <c r="J907" s="300">
        <v>0</v>
      </c>
      <c r="K907" s="1284">
        <f t="shared" si="173"/>
        <v>1</v>
      </c>
      <c r="L907" s="248"/>
    </row>
    <row r="908" spans="1:12" hidden="1">
      <c r="A908" s="8">
        <v>640</v>
      </c>
      <c r="B908" s="1012"/>
      <c r="C908" s="1017">
        <v>5219</v>
      </c>
      <c r="D908" s="1018" t="s">
        <v>262</v>
      </c>
      <c r="E908" s="375">
        <v>0</v>
      </c>
      <c r="F908" s="379">
        <f t="shared" si="180"/>
        <v>0</v>
      </c>
      <c r="G908" s="307">
        <v>0</v>
      </c>
      <c r="H908" s="308">
        <v>0</v>
      </c>
      <c r="I908" s="308">
        <v>0</v>
      </c>
      <c r="J908" s="309">
        <v>0</v>
      </c>
      <c r="K908" s="1284" t="str">
        <f t="shared" si="173"/>
        <v/>
      </c>
      <c r="L908" s="248"/>
    </row>
    <row r="909" spans="1:12">
      <c r="A909" s="8">
        <v>645</v>
      </c>
      <c r="B909" s="1011">
        <v>5300</v>
      </c>
      <c r="C909" s="1997" t="s">
        <v>263</v>
      </c>
      <c r="D909" s="1997"/>
      <c r="E909" s="216">
        <f t="shared" ref="E909:J909" si="181">SUM(E910:E911)</f>
        <v>0</v>
      </c>
      <c r="F909" s="217">
        <f t="shared" si="181"/>
        <v>50759</v>
      </c>
      <c r="G909" s="328">
        <f t="shared" si="181"/>
        <v>50759</v>
      </c>
      <c r="H909" s="329">
        <f t="shared" si="181"/>
        <v>0</v>
      </c>
      <c r="I909" s="329">
        <f t="shared" si="181"/>
        <v>0</v>
      </c>
      <c r="J909" s="330">
        <f t="shared" si="181"/>
        <v>0</v>
      </c>
      <c r="K909" s="1284">
        <f t="shared" si="173"/>
        <v>1</v>
      </c>
      <c r="L909" s="248"/>
    </row>
    <row r="910" spans="1:12">
      <c r="A910" s="8">
        <v>650</v>
      </c>
      <c r="B910" s="1012"/>
      <c r="C910" s="1013">
        <v>5301</v>
      </c>
      <c r="D910" s="1014" t="s">
        <v>1168</v>
      </c>
      <c r="E910" s="369">
        <v>0</v>
      </c>
      <c r="F910" s="378">
        <f>G910+H910+I910+J910</f>
        <v>50759</v>
      </c>
      <c r="G910" s="295">
        <v>50759</v>
      </c>
      <c r="H910" s="296">
        <v>0</v>
      </c>
      <c r="I910" s="296">
        <v>0</v>
      </c>
      <c r="J910" s="297">
        <v>0</v>
      </c>
      <c r="K910" s="1284">
        <f t="shared" si="173"/>
        <v>1</v>
      </c>
      <c r="L910" s="248"/>
    </row>
    <row r="911" spans="1:12" hidden="1">
      <c r="A911" s="7">
        <v>655</v>
      </c>
      <c r="B911" s="1012"/>
      <c r="C911" s="1017">
        <v>5309</v>
      </c>
      <c r="D911" s="1018" t="s">
        <v>264</v>
      </c>
      <c r="E911" s="375">
        <v>0</v>
      </c>
      <c r="F911" s="379">
        <f>G911+H911+I911+J911</f>
        <v>0</v>
      </c>
      <c r="G911" s="307">
        <v>0</v>
      </c>
      <c r="H911" s="308">
        <v>0</v>
      </c>
      <c r="I911" s="308">
        <v>0</v>
      </c>
      <c r="J911" s="309">
        <v>0</v>
      </c>
      <c r="K911" s="1284" t="str">
        <f t="shared" si="173"/>
        <v/>
      </c>
      <c r="L911" s="248"/>
    </row>
    <row r="912" spans="1:12" hidden="1">
      <c r="A912" s="7">
        <v>665</v>
      </c>
      <c r="B912" s="1011">
        <v>5400</v>
      </c>
      <c r="C912" s="1997" t="s">
        <v>910</v>
      </c>
      <c r="D912" s="1997"/>
      <c r="E912" s="1267">
        <v>0</v>
      </c>
      <c r="F912" s="217">
        <f>G912+H912+I912+J912</f>
        <v>0</v>
      </c>
      <c r="G912" s="1071">
        <v>0</v>
      </c>
      <c r="H912" s="1072">
        <v>0</v>
      </c>
      <c r="I912" s="1072">
        <v>0</v>
      </c>
      <c r="J912" s="1073">
        <v>0</v>
      </c>
      <c r="K912" s="1284" t="str">
        <f t="shared" si="173"/>
        <v/>
      </c>
      <c r="L912" s="248"/>
    </row>
    <row r="913" spans="1:12">
      <c r="A913" s="7">
        <v>675</v>
      </c>
      <c r="B913" s="962">
        <v>5500</v>
      </c>
      <c r="C913" s="1996" t="s">
        <v>911</v>
      </c>
      <c r="D913" s="1996"/>
      <c r="E913" s="216">
        <f t="shared" ref="E913:J913" si="182">SUM(E914:E917)</f>
        <v>0</v>
      </c>
      <c r="F913" s="217">
        <f t="shared" si="182"/>
        <v>629273</v>
      </c>
      <c r="G913" s="328">
        <f t="shared" si="182"/>
        <v>629273</v>
      </c>
      <c r="H913" s="329">
        <f t="shared" si="182"/>
        <v>0</v>
      </c>
      <c r="I913" s="329">
        <f t="shared" si="182"/>
        <v>0</v>
      </c>
      <c r="J913" s="330">
        <f t="shared" si="182"/>
        <v>0</v>
      </c>
      <c r="K913" s="1284">
        <f t="shared" si="173"/>
        <v>1</v>
      </c>
      <c r="L913" s="248"/>
    </row>
    <row r="914" spans="1:12">
      <c r="A914" s="7">
        <v>685</v>
      </c>
      <c r="B914" s="1008"/>
      <c r="C914" s="964">
        <v>5501</v>
      </c>
      <c r="D914" s="983" t="s">
        <v>912</v>
      </c>
      <c r="E914" s="369">
        <v>0</v>
      </c>
      <c r="F914" s="378">
        <f>G914+H914+I914+J914</f>
        <v>567341</v>
      </c>
      <c r="G914" s="295">
        <v>567341</v>
      </c>
      <c r="H914" s="296">
        <v>0</v>
      </c>
      <c r="I914" s="296">
        <v>0</v>
      </c>
      <c r="J914" s="297">
        <v>0</v>
      </c>
      <c r="K914" s="1284">
        <f t="shared" si="173"/>
        <v>1</v>
      </c>
      <c r="L914" s="248"/>
    </row>
    <row r="915" spans="1:12" hidden="1">
      <c r="A915" s="8">
        <v>690</v>
      </c>
      <c r="B915" s="1008"/>
      <c r="C915" s="970">
        <v>5502</v>
      </c>
      <c r="D915" s="971" t="s">
        <v>913</v>
      </c>
      <c r="E915" s="371">
        <v>0</v>
      </c>
      <c r="F915" s="380">
        <f>G915+H915+I915+J915</f>
        <v>0</v>
      </c>
      <c r="G915" s="298">
        <v>0</v>
      </c>
      <c r="H915" s="299">
        <v>0</v>
      </c>
      <c r="I915" s="299">
        <v>0</v>
      </c>
      <c r="J915" s="300">
        <v>0</v>
      </c>
      <c r="K915" s="1284" t="str">
        <f t="shared" si="173"/>
        <v/>
      </c>
      <c r="L915" s="248"/>
    </row>
    <row r="916" spans="1:12" ht="36" customHeight="1">
      <c r="A916" s="8">
        <v>695</v>
      </c>
      <c r="B916" s="1008"/>
      <c r="C916" s="970">
        <v>5503</v>
      </c>
      <c r="D916" s="1009" t="s">
        <v>914</v>
      </c>
      <c r="E916" s="371">
        <v>0</v>
      </c>
      <c r="F916" s="380">
        <f>G916+H916+I916+J916</f>
        <v>61932</v>
      </c>
      <c r="G916" s="298">
        <v>61932</v>
      </c>
      <c r="H916" s="299">
        <v>0</v>
      </c>
      <c r="I916" s="299">
        <v>0</v>
      </c>
      <c r="J916" s="300">
        <v>0</v>
      </c>
      <c r="K916" s="1284">
        <f t="shared" si="173"/>
        <v>1</v>
      </c>
      <c r="L916" s="248"/>
    </row>
    <row r="917" spans="1:12" hidden="1">
      <c r="A917" s="7">
        <v>700</v>
      </c>
      <c r="B917" s="1008"/>
      <c r="C917" s="966">
        <v>5504</v>
      </c>
      <c r="D917" s="994" t="s">
        <v>915</v>
      </c>
      <c r="E917" s="375">
        <v>0</v>
      </c>
      <c r="F917" s="379">
        <f>G917+H917+I917+J917</f>
        <v>0</v>
      </c>
      <c r="G917" s="307">
        <v>0</v>
      </c>
      <c r="H917" s="308">
        <v>0</v>
      </c>
      <c r="I917" s="308">
        <v>0</v>
      </c>
      <c r="J917" s="309">
        <v>0</v>
      </c>
      <c r="K917" s="1284" t="str">
        <f t="shared" si="173"/>
        <v/>
      </c>
      <c r="L917" s="248"/>
    </row>
    <row r="918" spans="1:12" hidden="1">
      <c r="A918" s="7">
        <v>710</v>
      </c>
      <c r="B918" s="1011">
        <v>5700</v>
      </c>
      <c r="C918" s="1994" t="s">
        <v>1213</v>
      </c>
      <c r="D918" s="1995"/>
      <c r="E918" s="216">
        <f t="shared" ref="E918:J918" si="183">SUM(E919:E921)</f>
        <v>0</v>
      </c>
      <c r="F918" s="217">
        <f t="shared" si="183"/>
        <v>0</v>
      </c>
      <c r="G918" s="328">
        <f t="shared" si="183"/>
        <v>0</v>
      </c>
      <c r="H918" s="329">
        <f t="shared" si="183"/>
        <v>0</v>
      </c>
      <c r="I918" s="329">
        <f t="shared" si="183"/>
        <v>0</v>
      </c>
      <c r="J918" s="330">
        <f t="shared" si="183"/>
        <v>0</v>
      </c>
      <c r="K918" s="1284" t="str">
        <f t="shared" si="173"/>
        <v/>
      </c>
      <c r="L918" s="248"/>
    </row>
    <row r="919" spans="1:12" hidden="1">
      <c r="A919" s="8">
        <v>715</v>
      </c>
      <c r="B919" s="1012"/>
      <c r="C919" s="1013">
        <v>5701</v>
      </c>
      <c r="D919" s="1014" t="s">
        <v>916</v>
      </c>
      <c r="E919" s="369"/>
      <c r="F919" s="378">
        <f>G919+H919+I919+J919</f>
        <v>0</v>
      </c>
      <c r="G919" s="295"/>
      <c r="H919" s="296"/>
      <c r="I919" s="296"/>
      <c r="J919" s="297"/>
      <c r="K919" s="1284" t="str">
        <f t="shared" si="173"/>
        <v/>
      </c>
      <c r="L919" s="248"/>
    </row>
    <row r="920" spans="1:12" hidden="1">
      <c r="A920" s="8">
        <v>720</v>
      </c>
      <c r="B920" s="1012"/>
      <c r="C920" s="1019">
        <v>5702</v>
      </c>
      <c r="D920" s="1020" t="s">
        <v>917</v>
      </c>
      <c r="E920" s="373"/>
      <c r="F920" s="381">
        <f>G920+H920+I920+J920</f>
        <v>0</v>
      </c>
      <c r="G920" s="359"/>
      <c r="H920" s="360"/>
      <c r="I920" s="360"/>
      <c r="J920" s="361"/>
      <c r="K920" s="1284" t="str">
        <f t="shared" si="173"/>
        <v/>
      </c>
      <c r="L920" s="248"/>
    </row>
    <row r="921" spans="1:12" hidden="1">
      <c r="A921" s="8">
        <v>725</v>
      </c>
      <c r="B921" s="969"/>
      <c r="C921" s="1829">
        <v>4071</v>
      </c>
      <c r="D921" s="1830" t="s">
        <v>918</v>
      </c>
      <c r="E921" s="1831"/>
      <c r="F921" s="1832">
        <f>G921+H921+I921+J921</f>
        <v>0</v>
      </c>
      <c r="G921" s="1833"/>
      <c r="H921" s="1834"/>
      <c r="I921" s="1834"/>
      <c r="J921" s="1835"/>
      <c r="K921" s="1284" t="str">
        <f t="shared" si="173"/>
        <v/>
      </c>
      <c r="L921" s="248"/>
    </row>
    <row r="922" spans="1:12" hidden="1">
      <c r="A922" s="8">
        <v>730</v>
      </c>
      <c r="B922" s="1023"/>
      <c r="C922" s="1024"/>
      <c r="D922" s="1025"/>
      <c r="E922" s="1285"/>
      <c r="F922" s="509"/>
      <c r="G922" s="509"/>
      <c r="H922" s="509"/>
      <c r="I922" s="509"/>
      <c r="J922" s="510"/>
      <c r="K922" s="1284" t="str">
        <f t="shared" si="173"/>
        <v/>
      </c>
      <c r="L922" s="248"/>
    </row>
    <row r="923" spans="1:12" hidden="1">
      <c r="A923" s="8">
        <v>735</v>
      </c>
      <c r="B923" s="1026">
        <v>98</v>
      </c>
      <c r="C923" s="2052" t="s">
        <v>919</v>
      </c>
      <c r="D923" s="2053"/>
      <c r="E923" s="1271"/>
      <c r="F923" s="523">
        <f>G923+H923+I923+J923</f>
        <v>0</v>
      </c>
      <c r="G923" s="516">
        <v>0</v>
      </c>
      <c r="H923" s="517">
        <v>0</v>
      </c>
      <c r="I923" s="517">
        <v>0</v>
      </c>
      <c r="J923" s="518">
        <v>0</v>
      </c>
      <c r="K923" s="1284" t="str">
        <f t="shared" si="173"/>
        <v/>
      </c>
      <c r="L923" s="248"/>
    </row>
    <row r="924" spans="1:12" hidden="1">
      <c r="A924" s="8">
        <v>740</v>
      </c>
      <c r="B924" s="1027"/>
      <c r="C924" s="1028"/>
      <c r="D924" s="1029"/>
      <c r="E924" s="136"/>
      <c r="F924" s="136"/>
      <c r="G924" s="136"/>
      <c r="H924" s="136"/>
      <c r="I924" s="136"/>
      <c r="J924" s="137"/>
      <c r="K924" s="1284" t="str">
        <f t="shared" si="173"/>
        <v/>
      </c>
      <c r="L924" s="248"/>
    </row>
    <row r="925" spans="1:12" hidden="1">
      <c r="A925" s="8">
        <v>745</v>
      </c>
      <c r="B925" s="1030"/>
      <c r="C925" s="894"/>
      <c r="D925" s="1025"/>
      <c r="E925" s="138"/>
      <c r="F925" s="138"/>
      <c r="G925" s="138"/>
      <c r="H925" s="138"/>
      <c r="I925" s="138"/>
      <c r="J925" s="139"/>
      <c r="K925" s="1284" t="str">
        <f t="shared" si="173"/>
        <v/>
      </c>
      <c r="L925" s="248"/>
    </row>
    <row r="926" spans="1:12" hidden="1">
      <c r="A926" s="7">
        <v>750</v>
      </c>
      <c r="B926" s="1031"/>
      <c r="C926" s="1032"/>
      <c r="D926" s="1025"/>
      <c r="E926" s="138"/>
      <c r="F926" s="138"/>
      <c r="G926" s="138"/>
      <c r="H926" s="138"/>
      <c r="I926" s="138"/>
      <c r="J926" s="139"/>
      <c r="K926" s="1284" t="str">
        <f t="shared" si="173"/>
        <v/>
      </c>
      <c r="L926" s="248"/>
    </row>
    <row r="927" spans="1:12" ht="16.5" thickBot="1">
      <c r="A927" s="8">
        <v>755</v>
      </c>
      <c r="B927" s="1033"/>
      <c r="C927" s="1033" t="s">
        <v>478</v>
      </c>
      <c r="D927" s="1034">
        <f>+B927</f>
        <v>0</v>
      </c>
      <c r="E927" s="230">
        <f t="shared" ref="E927:J927" si="184">SUM(E809,E812,E818,E826,E827,E845,E849,E855,E858,E859,E860,E861,E865,E874,E880,E881,E882,E883,E890,E894,E895,E896,E897,E900,E901,E909,E912,E913,E918)+E923</f>
        <v>0</v>
      </c>
      <c r="F927" s="231">
        <f t="shared" si="184"/>
        <v>69335632</v>
      </c>
      <c r="G927" s="506">
        <f t="shared" si="184"/>
        <v>61738114</v>
      </c>
      <c r="H927" s="507">
        <f t="shared" si="184"/>
        <v>0</v>
      </c>
      <c r="I927" s="507">
        <f t="shared" si="184"/>
        <v>141878</v>
      </c>
      <c r="J927" s="508">
        <f t="shared" si="184"/>
        <v>7455640</v>
      </c>
      <c r="K927" s="1284">
        <f t="shared" si="173"/>
        <v>1</v>
      </c>
      <c r="L927" s="1278" t="str">
        <f>LEFT(C806,1)</f>
        <v>8</v>
      </c>
    </row>
    <row r="928" spans="1:12" ht="16.5" thickTop="1">
      <c r="A928" s="8">
        <v>760</v>
      </c>
      <c r="B928" s="1035"/>
      <c r="C928" s="1036"/>
      <c r="D928" s="897"/>
      <c r="E928" s="524"/>
      <c r="F928" s="524"/>
      <c r="G928" s="524"/>
      <c r="H928" s="524"/>
      <c r="I928" s="524"/>
      <c r="J928" s="524"/>
      <c r="K928" s="4">
        <f>K927</f>
        <v>1</v>
      </c>
      <c r="L928" s="247"/>
    </row>
    <row r="929" spans="1:12">
      <c r="A929" s="7">
        <v>765</v>
      </c>
      <c r="B929" s="951"/>
      <c r="C929" s="1037"/>
      <c r="D929" s="1038"/>
      <c r="E929" s="525"/>
      <c r="F929" s="525"/>
      <c r="G929" s="525"/>
      <c r="H929" s="525"/>
      <c r="I929" s="525"/>
      <c r="J929" s="525"/>
      <c r="K929" s="4">
        <f>K927</f>
        <v>1</v>
      </c>
      <c r="L929" s="247"/>
    </row>
    <row r="930" spans="1:12">
      <c r="A930" s="7">
        <v>775</v>
      </c>
      <c r="B930" s="524"/>
      <c r="C930" s="894"/>
      <c r="D930" s="916"/>
      <c r="E930" s="525"/>
      <c r="F930" s="525"/>
      <c r="G930" s="525"/>
      <c r="H930" s="525"/>
      <c r="I930" s="525"/>
      <c r="J930" s="525"/>
      <c r="K930" s="1664">
        <f>(IF(SUM(K941:K962)&lt;&gt;0,$K$2,""))</f>
        <v>1</v>
      </c>
      <c r="L930" s="247"/>
    </row>
    <row r="931" spans="1:12">
      <c r="A931" s="8">
        <v>780</v>
      </c>
      <c r="B931" s="1987" t="str">
        <f>$B$7</f>
        <v>ОТЧЕТНИ ДАННИ ПО ЕБК ЗА ИЗПЪЛНЕНИЕТО НА БЮДЖЕТА</v>
      </c>
      <c r="C931" s="1988"/>
      <c r="D931" s="1988"/>
      <c r="E931" s="525"/>
      <c r="F931" s="525"/>
      <c r="G931" s="525"/>
      <c r="H931" s="525"/>
      <c r="I931" s="525"/>
      <c r="J931" s="525"/>
      <c r="K931" s="1664">
        <f>(IF(SUM(K941:K962)&lt;&gt;0,$K$2,""))</f>
        <v>1</v>
      </c>
      <c r="L931" s="247"/>
    </row>
    <row r="932" spans="1:12">
      <c r="A932" s="8">
        <v>785</v>
      </c>
      <c r="B932" s="524"/>
      <c r="C932" s="894"/>
      <c r="D932" s="916"/>
      <c r="E932" s="917" t="s">
        <v>706</v>
      </c>
      <c r="F932" s="917" t="s">
        <v>615</v>
      </c>
      <c r="G932" s="525"/>
      <c r="H932" s="525"/>
      <c r="I932" s="525"/>
      <c r="J932" s="525"/>
      <c r="K932" s="1664">
        <f>(IF(SUM(K941:K962)&lt;&gt;0,$K$2,""))</f>
        <v>1</v>
      </c>
      <c r="L932" s="247"/>
    </row>
    <row r="933" spans="1:12" ht="18.75">
      <c r="A933" s="8">
        <v>790</v>
      </c>
      <c r="B933" s="1980" t="str">
        <f>$B$9</f>
        <v>ДЪРЖАВЕН ФОНД ЗЕМЕДЕЛИЕ</v>
      </c>
      <c r="C933" s="1981"/>
      <c r="D933" s="1982"/>
      <c r="E933" s="836">
        <f>$E$9</f>
        <v>46023</v>
      </c>
      <c r="F933" s="921">
        <f>$F$9</f>
        <v>46203</v>
      </c>
      <c r="G933" s="525"/>
      <c r="H933" s="525"/>
      <c r="I933" s="525"/>
      <c r="J933" s="525"/>
      <c r="K933" s="1664">
        <f>(IF(SUM(K941:K962)&lt;&gt;0,$K$2,""))</f>
        <v>1</v>
      </c>
      <c r="L933" s="247"/>
    </row>
    <row r="934" spans="1:12">
      <c r="A934" s="8">
        <v>795</v>
      </c>
      <c r="B934" s="922" t="str">
        <f>$B$10</f>
        <v xml:space="preserve">                                                            (наименование на разпоредителя с бюджет)</v>
      </c>
      <c r="C934" s="524"/>
      <c r="D934" s="897"/>
      <c r="E934" s="923"/>
      <c r="F934" s="923"/>
      <c r="G934" s="525"/>
      <c r="H934" s="525"/>
      <c r="I934" s="525"/>
      <c r="J934" s="525"/>
      <c r="K934" s="1664">
        <f>(IF(SUM(K941:K962)&lt;&gt;0,$K$2,""))</f>
        <v>1</v>
      </c>
      <c r="L934" s="247"/>
    </row>
    <row r="935" spans="1:12">
      <c r="A935" s="7">
        <v>805</v>
      </c>
      <c r="B935" s="922"/>
      <c r="C935" s="524"/>
      <c r="D935" s="897"/>
      <c r="E935" s="922"/>
      <c r="F935" s="524"/>
      <c r="G935" s="525"/>
      <c r="H935" s="525"/>
      <c r="I935" s="525"/>
      <c r="J935" s="525"/>
      <c r="K935" s="1664">
        <f>(IF(SUM(K941:K962)&lt;&gt;0,$K$2,""))</f>
        <v>1</v>
      </c>
      <c r="L935" s="247"/>
    </row>
    <row r="936" spans="1:12" ht="19.5">
      <c r="A936" s="8">
        <v>810</v>
      </c>
      <c r="B936" s="2015" t="str">
        <f>$B$12</f>
        <v>Държавен фонд "Земеделие"</v>
      </c>
      <c r="C936" s="2016"/>
      <c r="D936" s="2017"/>
      <c r="E936" s="924" t="s">
        <v>1194</v>
      </c>
      <c r="F936" s="1663" t="str">
        <f>$F$12</f>
        <v>8400</v>
      </c>
      <c r="G936" s="525"/>
      <c r="H936" s="525"/>
      <c r="I936" s="525"/>
      <c r="J936" s="525"/>
      <c r="K936" s="1664">
        <f>(IF(SUM(K941:K962)&lt;&gt;0,$K$2,""))</f>
        <v>1</v>
      </c>
      <c r="L936" s="247"/>
    </row>
    <row r="937" spans="1:12">
      <c r="A937" s="8">
        <v>815</v>
      </c>
      <c r="B937" s="925" t="str">
        <f>$B$13</f>
        <v xml:space="preserve">                                             (наименование на първостепенния разпоредител с бюджет)</v>
      </c>
      <c r="C937" s="524"/>
      <c r="D937" s="897"/>
      <c r="E937" s="926"/>
      <c r="F937" s="927"/>
      <c r="G937" s="525"/>
      <c r="H937" s="525"/>
      <c r="I937" s="525"/>
      <c r="J937" s="525"/>
      <c r="K937" s="1664">
        <f>(IF(SUM(K941:K962)&lt;&gt;0,$K$2,""))</f>
        <v>1</v>
      </c>
      <c r="L937" s="247"/>
    </row>
    <row r="938" spans="1:12" ht="19.5">
      <c r="A938" s="12">
        <v>525</v>
      </c>
      <c r="B938" s="1039"/>
      <c r="C938" s="1039"/>
      <c r="D938" s="1040" t="s">
        <v>1294</v>
      </c>
      <c r="E938" s="1041">
        <f>$E$15</f>
        <v>0</v>
      </c>
      <c r="F938" s="1042" t="str">
        <f>$F$15</f>
        <v>БЮДЖЕТ</v>
      </c>
      <c r="G938" s="138"/>
      <c r="H938" s="138"/>
      <c r="I938" s="138"/>
      <c r="J938" s="138"/>
      <c r="K938" s="1664">
        <f>(IF(SUM(K941:K962)&lt;&gt;0,$K$2,""))</f>
        <v>1</v>
      </c>
      <c r="L938" s="247"/>
    </row>
    <row r="939" spans="1:12" ht="16.5" thickBot="1">
      <c r="A939" s="7">
        <v>820</v>
      </c>
      <c r="B939" s="923"/>
      <c r="C939" s="894"/>
      <c r="D939" s="1043" t="s">
        <v>2055</v>
      </c>
      <c r="E939" s="525"/>
      <c r="F939" s="1044" t="s">
        <v>2147</v>
      </c>
      <c r="G939" s="1044"/>
      <c r="H939" s="138"/>
      <c r="I939" s="1044"/>
      <c r="J939" s="138"/>
      <c r="K939" s="1664">
        <f>(IF(SUM(K941:K962)&lt;&gt;0,$K$2,""))</f>
        <v>1</v>
      </c>
      <c r="L939" s="247"/>
    </row>
    <row r="940" spans="1:12">
      <c r="A940" s="8">
        <v>821</v>
      </c>
      <c r="B940" s="1045" t="s">
        <v>920</v>
      </c>
      <c r="C940" s="1046" t="s">
        <v>921</v>
      </c>
      <c r="D940" s="1047" t="s">
        <v>922</v>
      </c>
      <c r="E940" s="1048" t="s">
        <v>923</v>
      </c>
      <c r="F940" s="1049" t="s">
        <v>924</v>
      </c>
      <c r="G940" s="526"/>
      <c r="H940" s="526"/>
      <c r="I940" s="526"/>
      <c r="J940" s="526"/>
      <c r="K940" s="1664">
        <f>(IF(SUM(K941:K962)&lt;&gt;0,$K$2,""))</f>
        <v>1</v>
      </c>
      <c r="L940" s="247"/>
    </row>
    <row r="941" spans="1:12">
      <c r="A941" s="8">
        <v>822</v>
      </c>
      <c r="B941" s="1050"/>
      <c r="C941" s="1051" t="s">
        <v>925</v>
      </c>
      <c r="D941" s="1052" t="s">
        <v>926</v>
      </c>
      <c r="E941" s="1074">
        <f>E942+E943</f>
        <v>0</v>
      </c>
      <c r="F941" s="1075">
        <f>F942+F943</f>
        <v>1583</v>
      </c>
      <c r="G941" s="526"/>
      <c r="H941" s="526"/>
      <c r="I941" s="526"/>
      <c r="J941" s="526"/>
      <c r="K941" s="39">
        <f t="shared" ref="K941:K966" si="185">(IF($E941&lt;&gt;0,$K$2,IF($F941&lt;&gt;0,$K$2,"")))</f>
        <v>1</v>
      </c>
      <c r="L941" s="247"/>
    </row>
    <row r="942" spans="1:12">
      <c r="A942" s="8">
        <v>823</v>
      </c>
      <c r="B942" s="1053"/>
      <c r="C942" s="1054" t="s">
        <v>927</v>
      </c>
      <c r="D942" s="1055" t="s">
        <v>928</v>
      </c>
      <c r="E942" s="1076"/>
      <c r="F942" s="1077">
        <v>42</v>
      </c>
      <c r="G942" s="526"/>
      <c r="H942" s="526"/>
      <c r="I942" s="526"/>
      <c r="J942" s="526"/>
      <c r="K942" s="39">
        <f t="shared" si="185"/>
        <v>1</v>
      </c>
      <c r="L942" s="247"/>
    </row>
    <row r="943" spans="1:12">
      <c r="A943" s="8">
        <v>825</v>
      </c>
      <c r="B943" s="1056"/>
      <c r="C943" s="1057" t="s">
        <v>929</v>
      </c>
      <c r="D943" s="1058" t="s">
        <v>930</v>
      </c>
      <c r="E943" s="1078"/>
      <c r="F943" s="1079">
        <v>1541</v>
      </c>
      <c r="G943" s="526"/>
      <c r="H943" s="526"/>
      <c r="I943" s="526"/>
      <c r="J943" s="526"/>
      <c r="K943" s="39">
        <f t="shared" si="185"/>
        <v>1</v>
      </c>
      <c r="L943" s="247"/>
    </row>
    <row r="944" spans="1:12">
      <c r="A944" s="8"/>
      <c r="B944" s="1050"/>
      <c r="C944" s="1051" t="s">
        <v>931</v>
      </c>
      <c r="D944" s="1052" t="s">
        <v>932</v>
      </c>
      <c r="E944" s="1080">
        <f>E945+E946</f>
        <v>0</v>
      </c>
      <c r="F944" s="1081">
        <f>F945+F946</f>
        <v>1580</v>
      </c>
      <c r="G944" s="526"/>
      <c r="H944" s="526"/>
      <c r="I944" s="526"/>
      <c r="J944" s="526"/>
      <c r="K944" s="39">
        <f t="shared" si="185"/>
        <v>1</v>
      </c>
      <c r="L944" s="247"/>
    </row>
    <row r="945" spans="1:12">
      <c r="A945" s="8"/>
      <c r="B945" s="1053"/>
      <c r="C945" s="1054" t="s">
        <v>933</v>
      </c>
      <c r="D945" s="1055" t="s">
        <v>928</v>
      </c>
      <c r="E945" s="1076"/>
      <c r="F945" s="1077">
        <v>44</v>
      </c>
      <c r="G945" s="526"/>
      <c r="H945" s="526"/>
      <c r="I945" s="526"/>
      <c r="J945" s="526"/>
      <c r="K945" s="39">
        <f t="shared" si="185"/>
        <v>1</v>
      </c>
      <c r="L945" s="247"/>
    </row>
    <row r="946" spans="1:12">
      <c r="A946" s="8"/>
      <c r="B946" s="1059"/>
      <c r="C946" s="1060" t="s">
        <v>934</v>
      </c>
      <c r="D946" s="1061" t="s">
        <v>935</v>
      </c>
      <c r="E946" s="1082"/>
      <c r="F946" s="1083">
        <v>1536</v>
      </c>
      <c r="G946" s="526"/>
      <c r="H946" s="526"/>
      <c r="I946" s="526"/>
      <c r="J946" s="526"/>
      <c r="K946" s="39">
        <f t="shared" si="185"/>
        <v>1</v>
      </c>
      <c r="L946" s="247"/>
    </row>
    <row r="947" spans="1:12" hidden="1">
      <c r="A947" s="8"/>
      <c r="B947" s="1050"/>
      <c r="C947" s="1051" t="s">
        <v>936</v>
      </c>
      <c r="D947" s="1052" t="s">
        <v>937</v>
      </c>
      <c r="E947" s="1084"/>
      <c r="F947" s="1085"/>
      <c r="G947" s="526"/>
      <c r="H947" s="526"/>
      <c r="I947" s="526"/>
      <c r="J947" s="526"/>
      <c r="K947" s="39" t="str">
        <f t="shared" si="185"/>
        <v/>
      </c>
      <c r="L947" s="247"/>
    </row>
    <row r="948" spans="1:12" hidden="1">
      <c r="A948" s="8"/>
      <c r="B948" s="1053"/>
      <c r="C948" s="1062" t="s">
        <v>938</v>
      </c>
      <c r="D948" s="1063" t="s">
        <v>939</v>
      </c>
      <c r="E948" s="1086"/>
      <c r="F948" s="1087"/>
      <c r="G948" s="526"/>
      <c r="H948" s="526"/>
      <c r="I948" s="526"/>
      <c r="J948" s="526"/>
      <c r="K948" s="39" t="str">
        <f t="shared" si="185"/>
        <v/>
      </c>
      <c r="L948" s="247"/>
    </row>
    <row r="949" spans="1:12" hidden="1">
      <c r="A949" s="8"/>
      <c r="B949" s="1059"/>
      <c r="C949" s="1057" t="s">
        <v>940</v>
      </c>
      <c r="D949" s="1058" t="s">
        <v>941</v>
      </c>
      <c r="E949" s="1088"/>
      <c r="F949" s="1089"/>
      <c r="G949" s="526"/>
      <c r="H949" s="526"/>
      <c r="I949" s="526"/>
      <c r="J949" s="526"/>
      <c r="K949" s="39" t="str">
        <f t="shared" si="185"/>
        <v/>
      </c>
      <c r="L949" s="247"/>
    </row>
    <row r="950" spans="1:12">
      <c r="A950" s="8"/>
      <c r="B950" s="1050"/>
      <c r="C950" s="1051" t="s">
        <v>942</v>
      </c>
      <c r="D950" s="1052" t="s">
        <v>943</v>
      </c>
      <c r="E950" s="1080"/>
      <c r="F950" s="1081">
        <v>481</v>
      </c>
      <c r="G950" s="526"/>
      <c r="H950" s="526"/>
      <c r="I950" s="526"/>
      <c r="J950" s="526"/>
      <c r="K950" s="39">
        <f t="shared" si="185"/>
        <v>1</v>
      </c>
      <c r="L950" s="247"/>
    </row>
    <row r="951" spans="1:12">
      <c r="A951" s="8"/>
      <c r="B951" s="1053"/>
      <c r="C951" s="1062" t="s">
        <v>944</v>
      </c>
      <c r="D951" s="1063" t="s">
        <v>945</v>
      </c>
      <c r="E951" s="1090"/>
      <c r="F951" s="1091">
        <v>478</v>
      </c>
      <c r="G951" s="526"/>
      <c r="H951" s="526"/>
      <c r="I951" s="526"/>
      <c r="J951" s="526"/>
      <c r="K951" s="39">
        <f t="shared" si="185"/>
        <v>1</v>
      </c>
      <c r="L951" s="247"/>
    </row>
    <row r="952" spans="1:12" ht="16.5" thickBot="1">
      <c r="A952" s="8"/>
      <c r="B952" s="1059"/>
      <c r="C952" s="1057" t="s">
        <v>946</v>
      </c>
      <c r="D952" s="1058" t="s">
        <v>947</v>
      </c>
      <c r="E952" s="1078"/>
      <c r="F952" s="1079">
        <v>3</v>
      </c>
      <c r="G952" s="526"/>
      <c r="H952" s="526"/>
      <c r="I952" s="526"/>
      <c r="J952" s="526"/>
      <c r="K952" s="39">
        <f t="shared" si="185"/>
        <v>1</v>
      </c>
      <c r="L952" s="247"/>
    </row>
    <row r="953" spans="1:12" ht="16.5" hidden="1" thickBot="1">
      <c r="A953" s="8"/>
      <c r="B953" s="1050"/>
      <c r="C953" s="1051" t="s">
        <v>948</v>
      </c>
      <c r="D953" s="1052" t="s">
        <v>305</v>
      </c>
      <c r="E953" s="1080"/>
      <c r="F953" s="1081"/>
      <c r="G953" s="526"/>
      <c r="H953" s="526"/>
      <c r="I953" s="526"/>
      <c r="J953" s="526"/>
      <c r="K953" s="39" t="str">
        <f t="shared" si="185"/>
        <v/>
      </c>
      <c r="L953" s="247"/>
    </row>
    <row r="954" spans="1:12" ht="16.5" hidden="1" thickBot="1">
      <c r="A954" s="8"/>
      <c r="B954" s="1050"/>
      <c r="C954" s="1051" t="s">
        <v>306</v>
      </c>
      <c r="D954" s="1052" t="s">
        <v>2109</v>
      </c>
      <c r="E954" s="1092"/>
      <c r="F954" s="1093"/>
      <c r="G954" s="526"/>
      <c r="H954" s="526"/>
      <c r="I954" s="526"/>
      <c r="J954" s="526"/>
      <c r="K954" s="39" t="str">
        <f t="shared" si="185"/>
        <v/>
      </c>
      <c r="L954" s="247"/>
    </row>
    <row r="955" spans="1:12" ht="16.5" hidden="1" thickBot="1">
      <c r="A955" s="8"/>
      <c r="B955" s="1050"/>
      <c r="C955" s="1051" t="s">
        <v>307</v>
      </c>
      <c r="D955" s="1052" t="s">
        <v>2110</v>
      </c>
      <c r="E955" s="1080"/>
      <c r="F955" s="1081"/>
      <c r="G955" s="526"/>
      <c r="H955" s="526"/>
      <c r="I955" s="526"/>
      <c r="J955" s="526"/>
      <c r="K955" s="39" t="str">
        <f t="shared" si="185"/>
        <v/>
      </c>
      <c r="L955" s="247"/>
    </row>
    <row r="956" spans="1:12" ht="16.5" hidden="1" thickBot="1">
      <c r="A956" s="8"/>
      <c r="B956" s="1050"/>
      <c r="C956" s="1051" t="s">
        <v>308</v>
      </c>
      <c r="D956" s="1052" t="s">
        <v>2111</v>
      </c>
      <c r="E956" s="1080"/>
      <c r="F956" s="1081"/>
      <c r="G956" s="526"/>
      <c r="H956" s="526"/>
      <c r="I956" s="526"/>
      <c r="J956" s="526"/>
      <c r="K956" s="39" t="str">
        <f t="shared" si="185"/>
        <v/>
      </c>
      <c r="L956" s="247"/>
    </row>
    <row r="957" spans="1:12" ht="32.25" hidden="1" thickBot="1">
      <c r="A957" s="8"/>
      <c r="B957" s="1050"/>
      <c r="C957" s="1051" t="s">
        <v>309</v>
      </c>
      <c r="D957" s="1052" t="s">
        <v>310</v>
      </c>
      <c r="E957" s="1080"/>
      <c r="F957" s="1081"/>
      <c r="G957" s="526"/>
      <c r="H957" s="526"/>
      <c r="I957" s="526"/>
      <c r="J957" s="526"/>
      <c r="K957" s="39" t="str">
        <f t="shared" si="185"/>
        <v/>
      </c>
      <c r="L957" s="247"/>
    </row>
    <row r="958" spans="1:12" ht="16.5" hidden="1" thickBot="1">
      <c r="A958" s="10"/>
      <c r="B958" s="1050"/>
      <c r="C958" s="1051" t="s">
        <v>311</v>
      </c>
      <c r="D958" s="1052" t="s">
        <v>312</v>
      </c>
      <c r="E958" s="1080"/>
      <c r="F958" s="1081"/>
      <c r="G958" s="526"/>
      <c r="H958" s="526"/>
      <c r="I958" s="526"/>
      <c r="J958" s="526"/>
      <c r="K958" s="39" t="str">
        <f t="shared" si="185"/>
        <v/>
      </c>
      <c r="L958" s="247"/>
    </row>
    <row r="959" spans="1:12" ht="16.5" hidden="1" thickBot="1">
      <c r="A959" s="10">
        <v>905</v>
      </c>
      <c r="B959" s="1050"/>
      <c r="C959" s="1051" t="s">
        <v>313</v>
      </c>
      <c r="D959" s="1052" t="s">
        <v>314</v>
      </c>
      <c r="E959" s="1080"/>
      <c r="F959" s="1081"/>
      <c r="G959" s="526"/>
      <c r="H959" s="526"/>
      <c r="I959" s="526"/>
      <c r="J959" s="526"/>
      <c r="K959" s="39" t="str">
        <f t="shared" si="185"/>
        <v/>
      </c>
      <c r="L959" s="247"/>
    </row>
    <row r="960" spans="1:12" ht="16.5" hidden="1" thickBot="1">
      <c r="A960" s="10">
        <v>906</v>
      </c>
      <c r="B960" s="1050"/>
      <c r="C960" s="1051" t="s">
        <v>315</v>
      </c>
      <c r="D960" s="1052" t="s">
        <v>316</v>
      </c>
      <c r="E960" s="1080"/>
      <c r="F960" s="1081"/>
      <c r="G960" s="526"/>
      <c r="H960" s="526"/>
      <c r="I960" s="526"/>
      <c r="J960" s="526"/>
      <c r="K960" s="39" t="str">
        <f t="shared" si="185"/>
        <v/>
      </c>
      <c r="L960" s="247"/>
    </row>
    <row r="961" spans="2:12" ht="16.5" hidden="1" thickBot="1">
      <c r="B961" s="1050"/>
      <c r="C961" s="1051" t="s">
        <v>317</v>
      </c>
      <c r="D961" s="1052" t="s">
        <v>318</v>
      </c>
      <c r="E961" s="1080"/>
      <c r="F961" s="1081"/>
      <c r="G961" s="526"/>
      <c r="H961" s="526"/>
      <c r="I961" s="526"/>
      <c r="J961" s="526"/>
      <c r="K961" s="39" t="str">
        <f t="shared" si="185"/>
        <v/>
      </c>
      <c r="L961" s="247"/>
    </row>
    <row r="962" spans="2:12" ht="36" hidden="1" customHeight="1" thickBot="1">
      <c r="B962" s="1064"/>
      <c r="C962" s="1065" t="s">
        <v>319</v>
      </c>
      <c r="D962" s="1066" t="s">
        <v>320</v>
      </c>
      <c r="E962" s="1094"/>
      <c r="F962" s="1095"/>
      <c r="G962" s="526"/>
      <c r="H962" s="526"/>
      <c r="I962" s="526"/>
      <c r="J962" s="526"/>
      <c r="K962" s="39" t="str">
        <f t="shared" si="185"/>
        <v/>
      </c>
      <c r="L962" s="247"/>
    </row>
    <row r="963" spans="2:12" ht="31.5">
      <c r="B963" s="1045" t="s">
        <v>920</v>
      </c>
      <c r="C963" s="1046" t="s">
        <v>2049</v>
      </c>
      <c r="D963" s="1047" t="s">
        <v>2050</v>
      </c>
      <c r="E963" s="1048" t="s">
        <v>923</v>
      </c>
      <c r="F963" s="1049" t="s">
        <v>924</v>
      </c>
      <c r="G963" s="526"/>
      <c r="H963" s="526"/>
      <c r="I963" s="526"/>
      <c r="J963" s="526"/>
      <c r="K963" s="39">
        <f>(IF($E964&lt;&gt;0,$K$2,IF($F964&lt;&gt;0,$K$2,"")))</f>
        <v>1</v>
      </c>
      <c r="L963" s="247"/>
    </row>
    <row r="964" spans="2:12">
      <c r="B964" s="1050"/>
      <c r="C964" s="1051" t="s">
        <v>2051</v>
      </c>
      <c r="D964" s="1052" t="s">
        <v>2058</v>
      </c>
      <c r="E964" s="538">
        <f>E965+E966</f>
        <v>0</v>
      </c>
      <c r="F964" s="539">
        <f>F965+F966</f>
        <v>1706585</v>
      </c>
      <c r="G964" s="526"/>
      <c r="H964" s="526"/>
      <c r="I964" s="526"/>
      <c r="J964" s="526"/>
      <c r="K964" s="39">
        <f t="shared" si="185"/>
        <v>1</v>
      </c>
      <c r="L964" s="247"/>
    </row>
    <row r="965" spans="2:12">
      <c r="B965" s="1050"/>
      <c r="C965" s="1709" t="s">
        <v>2052</v>
      </c>
      <c r="D965" s="1711" t="s">
        <v>2056</v>
      </c>
      <c r="E965" s="1080"/>
      <c r="F965" s="1081">
        <v>1562743</v>
      </c>
      <c r="G965" s="526"/>
      <c r="H965" s="526"/>
      <c r="I965" s="526"/>
      <c r="J965" s="526"/>
      <c r="K965" s="39">
        <f t="shared" si="185"/>
        <v>1</v>
      </c>
      <c r="L965" s="247"/>
    </row>
    <row r="966" spans="2:12" ht="16.5" thickBot="1">
      <c r="B966" s="1064"/>
      <c r="C966" s="1710" t="s">
        <v>2053</v>
      </c>
      <c r="D966" s="1712" t="s">
        <v>2057</v>
      </c>
      <c r="E966" s="1094"/>
      <c r="F966" s="1095">
        <v>143842</v>
      </c>
      <c r="G966" s="526"/>
      <c r="H966" s="526"/>
      <c r="I966" s="526"/>
      <c r="J966" s="526"/>
      <c r="K966" s="39">
        <f t="shared" si="185"/>
        <v>1</v>
      </c>
      <c r="L966" s="247"/>
    </row>
    <row r="967" spans="2:12" ht="16.5" thickTop="1">
      <c r="B967" s="1067" t="s">
        <v>613</v>
      </c>
      <c r="C967" s="1068"/>
      <c r="D967" s="1069"/>
      <c r="E967" s="526"/>
      <c r="F967" s="526"/>
      <c r="G967" s="526"/>
      <c r="H967" s="526"/>
      <c r="I967" s="526"/>
      <c r="J967" s="526"/>
      <c r="K967" s="4">
        <f>K927</f>
        <v>1</v>
      </c>
      <c r="L967" s="247"/>
    </row>
    <row r="968" spans="2:12">
      <c r="B968" s="2051" t="s">
        <v>321</v>
      </c>
      <c r="C968" s="2051"/>
      <c r="D968" s="2051"/>
      <c r="E968" s="526"/>
      <c r="F968" s="526"/>
      <c r="G968" s="526"/>
      <c r="H968" s="526"/>
      <c r="I968" s="526"/>
      <c r="J968" s="526"/>
      <c r="K968" s="4">
        <f>K927</f>
        <v>1</v>
      </c>
      <c r="L968" s="247"/>
    </row>
    <row r="969" spans="2:12" hidden="1">
      <c r="B969" s="2"/>
      <c r="C969" s="2"/>
    </row>
    <row r="970" spans="2:12" hidden="1">
      <c r="B970" s="2"/>
      <c r="C970" s="2"/>
    </row>
    <row r="971" spans="2:12" hidden="1">
      <c r="B971" s="2"/>
      <c r="C971" s="2"/>
    </row>
    <row r="972" spans="2:12" hidden="1">
      <c r="B972" s="2"/>
      <c r="C972" s="2"/>
    </row>
    <row r="973" spans="2:12" hidden="1">
      <c r="B973" s="2"/>
      <c r="C973" s="2"/>
    </row>
    <row r="974" spans="2:12" hidden="1">
      <c r="B974" s="2"/>
      <c r="C974" s="2"/>
    </row>
    <row r="975" spans="2:12" hidden="1">
      <c r="B975" s="2"/>
      <c r="C975" s="2"/>
    </row>
    <row r="976" spans="2:12"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xr:uid="{00000000-0009-0000-0000-000002000000}">
    <filterColumn colId="0">
      <filters>
        <filter val="1"/>
      </filters>
    </filterColumn>
  </autoFilter>
  <mergeCells count="179">
    <mergeCell ref="B933:D933"/>
    <mergeCell ref="B936:D936"/>
    <mergeCell ref="B968:D968"/>
    <mergeCell ref="C909:D909"/>
    <mergeCell ref="C912:D912"/>
    <mergeCell ref="C913:D913"/>
    <mergeCell ref="C918:D918"/>
    <mergeCell ref="C923:D923"/>
    <mergeCell ref="B931:D931"/>
    <mergeCell ref="C894:D894"/>
    <mergeCell ref="C895:D895"/>
    <mergeCell ref="C896:D896"/>
    <mergeCell ref="C897:D897"/>
    <mergeCell ref="C900:D900"/>
    <mergeCell ref="C901:D901"/>
    <mergeCell ref="C865:D865"/>
    <mergeCell ref="C880:D880"/>
    <mergeCell ref="C881:D881"/>
    <mergeCell ref="C882:D882"/>
    <mergeCell ref="C883:D883"/>
    <mergeCell ref="C890:D890"/>
    <mergeCell ref="C849:D849"/>
    <mergeCell ref="C855:D855"/>
    <mergeCell ref="C858:D858"/>
    <mergeCell ref="C859:D859"/>
    <mergeCell ref="C860:D860"/>
    <mergeCell ref="C861:D861"/>
    <mergeCell ref="C809:D809"/>
    <mergeCell ref="C812:D812"/>
    <mergeCell ref="C818:D818"/>
    <mergeCell ref="C826:D826"/>
    <mergeCell ref="C827:D827"/>
    <mergeCell ref="C845:D845"/>
    <mergeCell ref="B757:D757"/>
    <mergeCell ref="B789:D789"/>
    <mergeCell ref="B793:D793"/>
    <mergeCell ref="B795:D795"/>
    <mergeCell ref="B798:D798"/>
    <mergeCell ref="G798:J800"/>
    <mergeCell ref="B799:D799"/>
    <mergeCell ref="C733:D733"/>
    <mergeCell ref="C734:D734"/>
    <mergeCell ref="C739:D739"/>
    <mergeCell ref="C744:D744"/>
    <mergeCell ref="B752:D752"/>
    <mergeCell ref="B754:D754"/>
    <mergeCell ref="C716:D716"/>
    <mergeCell ref="C717:D717"/>
    <mergeCell ref="C718:D718"/>
    <mergeCell ref="C721:D721"/>
    <mergeCell ref="C722:D722"/>
    <mergeCell ref="C730:D730"/>
    <mergeCell ref="C701:D701"/>
    <mergeCell ref="C702:D702"/>
    <mergeCell ref="C703:D703"/>
    <mergeCell ref="C704:D704"/>
    <mergeCell ref="C711:D711"/>
    <mergeCell ref="C715:D715"/>
    <mergeCell ref="C676:D676"/>
    <mergeCell ref="C679:D679"/>
    <mergeCell ref="C680:D680"/>
    <mergeCell ref="C681:D681"/>
    <mergeCell ref="C682:D682"/>
    <mergeCell ref="C686:D686"/>
    <mergeCell ref="C633:D633"/>
    <mergeCell ref="C639:D639"/>
    <mergeCell ref="C647:D647"/>
    <mergeCell ref="C648:D648"/>
    <mergeCell ref="C666:D666"/>
    <mergeCell ref="C670:D670"/>
    <mergeCell ref="G619:J621"/>
    <mergeCell ref="B620:D620"/>
    <mergeCell ref="C275:D275"/>
    <mergeCell ref="C278:D278"/>
    <mergeCell ref="C287:D287"/>
    <mergeCell ref="C290:D290"/>
    <mergeCell ref="G13:J17"/>
    <mergeCell ref="C39:D39"/>
    <mergeCell ref="C187:D187"/>
    <mergeCell ref="C190:D190"/>
    <mergeCell ref="C196:D196"/>
    <mergeCell ref="B174:D174"/>
    <mergeCell ref="B176:D176"/>
    <mergeCell ref="H610:J610"/>
    <mergeCell ref="H608:J608"/>
    <mergeCell ref="C236:D236"/>
    <mergeCell ref="C243:D243"/>
    <mergeCell ref="C239:D239"/>
    <mergeCell ref="C273:D273"/>
    <mergeCell ref="C260:D260"/>
    <mergeCell ref="C261:D261"/>
    <mergeCell ref="G457:J459"/>
    <mergeCell ref="G356:J358"/>
    <mergeCell ref="B7:D7"/>
    <mergeCell ref="B9:D9"/>
    <mergeCell ref="B12:D12"/>
    <mergeCell ref="C22:D22"/>
    <mergeCell ref="C28:D28"/>
    <mergeCell ref="C33:D33"/>
    <mergeCell ref="B179:D179"/>
    <mergeCell ref="C630:D630"/>
    <mergeCell ref="C223:D223"/>
    <mergeCell ref="C204:D204"/>
    <mergeCell ref="C268:D268"/>
    <mergeCell ref="C205:D205"/>
    <mergeCell ref="C227:D227"/>
    <mergeCell ref="C233:D233"/>
    <mergeCell ref="B608:C608"/>
    <mergeCell ref="C258:D258"/>
    <mergeCell ref="C300:D300"/>
    <mergeCell ref="C259:D259"/>
    <mergeCell ref="B614:D614"/>
    <mergeCell ref="B616:D616"/>
    <mergeCell ref="B619:D619"/>
    <mergeCell ref="C237:D237"/>
    <mergeCell ref="C238:D238"/>
    <mergeCell ref="C405:D405"/>
    <mergeCell ref="C399:D399"/>
    <mergeCell ref="C274:D274"/>
    <mergeCell ref="C296:D296"/>
    <mergeCell ref="C378:D378"/>
    <mergeCell ref="C386:D386"/>
    <mergeCell ref="B309:D309"/>
    <mergeCell ref="B311:D311"/>
    <mergeCell ref="C291:D291"/>
    <mergeCell ref="C272:D272"/>
    <mergeCell ref="C279:D279"/>
    <mergeCell ref="C415:D415"/>
    <mergeCell ref="C427:D427"/>
    <mergeCell ref="C425:D425"/>
    <mergeCell ref="B314:D314"/>
    <mergeCell ref="B347:D347"/>
    <mergeCell ref="B356:D356"/>
    <mergeCell ref="C364:D364"/>
    <mergeCell ref="B351:D351"/>
    <mergeCell ref="B353:D353"/>
    <mergeCell ref="G606:J606"/>
    <mergeCell ref="G604:J604"/>
    <mergeCell ref="G607:J607"/>
    <mergeCell ref="B607:C607"/>
    <mergeCell ref="G603:J603"/>
    <mergeCell ref="C468:D468"/>
    <mergeCell ref="C471:D471"/>
    <mergeCell ref="C474:D474"/>
    <mergeCell ref="C538:D538"/>
    <mergeCell ref="C544:D544"/>
    <mergeCell ref="C534:D534"/>
    <mergeCell ref="C594:D594"/>
    <mergeCell ref="C515:D515"/>
    <mergeCell ref="C539:D539"/>
    <mergeCell ref="C519:D519"/>
    <mergeCell ref="C524:D524"/>
    <mergeCell ref="C589:D589"/>
    <mergeCell ref="C481:D481"/>
    <mergeCell ref="C484:D484"/>
    <mergeCell ref="B457:D457"/>
    <mergeCell ref="C569:D569"/>
    <mergeCell ref="C506:D506"/>
    <mergeCell ref="C527:D527"/>
    <mergeCell ref="I9:J9"/>
    <mergeCell ref="I10:J12"/>
    <mergeCell ref="C547:D547"/>
    <mergeCell ref="C464:D464"/>
    <mergeCell ref="C500:D500"/>
    <mergeCell ref="C505:D505"/>
    <mergeCell ref="B454:D454"/>
    <mergeCell ref="B438:D438"/>
    <mergeCell ref="C394:D394"/>
    <mergeCell ref="C426:D426"/>
    <mergeCell ref="C429:D429"/>
    <mergeCell ref="B436:D436"/>
    <mergeCell ref="C408:D408"/>
    <mergeCell ref="B441:D441"/>
    <mergeCell ref="C402:D402"/>
    <mergeCell ref="C391:D391"/>
    <mergeCell ref="C428:D428"/>
    <mergeCell ref="C409:D409"/>
    <mergeCell ref="C412:D412"/>
    <mergeCell ref="B452:D452"/>
  </mergeCells>
  <phoneticPr fontId="2" type="noConversion"/>
  <conditionalFormatting sqref="E450:J450">
    <cfRule type="cellIs" dxfId="151" priority="274" stopIfTrue="1" operator="notEqual">
      <formula>0</formula>
    </cfRule>
  </conditionalFormatting>
  <conditionalFormatting sqref="F595:F598">
    <cfRule type="cellIs" dxfId="150" priority="272" stopIfTrue="1" operator="notEqual">
      <formula>0</formula>
    </cfRule>
  </conditionalFormatting>
  <conditionalFormatting sqref="E316">
    <cfRule type="cellIs" dxfId="149" priority="204" stopIfTrue="1" operator="equal">
      <formula>98</formula>
    </cfRule>
    <cfRule type="cellIs" dxfId="148" priority="205" stopIfTrue="1" operator="equal">
      <formula>96</formula>
    </cfRule>
    <cfRule type="cellIs" dxfId="147" priority="206" stopIfTrue="1" operator="equal">
      <formula>42</formula>
    </cfRule>
    <cfRule type="cellIs" dxfId="146" priority="207" stopIfTrue="1" operator="equal">
      <formula>97</formula>
    </cfRule>
    <cfRule type="cellIs" dxfId="145" priority="208" stopIfTrue="1" operator="equal">
      <formula>33</formula>
    </cfRule>
  </conditionalFormatting>
  <conditionalFormatting sqref="F179">
    <cfRule type="cellIs" dxfId="144" priority="198" stopIfTrue="1" operator="equal">
      <formula>0</formula>
    </cfRule>
  </conditionalFormatting>
  <conditionalFormatting sqref="F314">
    <cfRule type="cellIs" dxfId="143" priority="197" stopIfTrue="1" operator="equal">
      <formula>0</formula>
    </cfRule>
  </conditionalFormatting>
  <conditionalFormatting sqref="F356">
    <cfRule type="cellIs" dxfId="142" priority="196" stopIfTrue="1" operator="equal">
      <formula>0</formula>
    </cfRule>
  </conditionalFormatting>
  <conditionalFormatting sqref="F441">
    <cfRule type="cellIs" dxfId="141" priority="195" stopIfTrue="1" operator="equal">
      <formula>0</formula>
    </cfRule>
  </conditionalFormatting>
  <conditionalFormatting sqref="F457">
    <cfRule type="cellIs" dxfId="140" priority="194" stopIfTrue="1" operator="equal">
      <formula>0</formula>
    </cfRule>
  </conditionalFormatting>
  <conditionalFormatting sqref="E601:J601">
    <cfRule type="cellIs" dxfId="139" priority="193" stopIfTrue="1" operator="notEqual">
      <formula>0</formula>
    </cfRule>
  </conditionalFormatting>
  <conditionalFormatting sqref="E15">
    <cfRule type="cellIs" dxfId="138" priority="155" stopIfTrue="1" operator="equal">
      <formula>98</formula>
    </cfRule>
    <cfRule type="cellIs" dxfId="137" priority="157" stopIfTrue="1" operator="equal">
      <formula>96</formula>
    </cfRule>
    <cfRule type="cellIs" dxfId="136" priority="158" stopIfTrue="1" operator="equal">
      <formula>42</formula>
    </cfRule>
    <cfRule type="cellIs" dxfId="135" priority="159" stopIfTrue="1" operator="equal">
      <formula>97</formula>
    </cfRule>
    <cfRule type="cellIs" dxfId="134" priority="160" stopIfTrue="1" operator="equal">
      <formula>33</formula>
    </cfRule>
  </conditionalFormatting>
  <conditionalFormatting sqref="F15">
    <cfRule type="cellIs" dxfId="133" priority="151" stopIfTrue="1" operator="equal">
      <formula>"ЧУЖДИ СРЕДСТВА"</formula>
    </cfRule>
    <cfRule type="cellIs" dxfId="132" priority="152" stopIfTrue="1" operator="equal">
      <formula>"СЕС - ДМП"</formula>
    </cfRule>
    <cfRule type="cellIs" dxfId="131" priority="153" stopIfTrue="1" operator="equal">
      <formula>"СЕС - РА"</formula>
    </cfRule>
    <cfRule type="cellIs" dxfId="130" priority="154" stopIfTrue="1" operator="equal">
      <formula>"СЕС - ДЕС"</formula>
    </cfRule>
    <cfRule type="cellIs" dxfId="129" priority="156" stopIfTrue="1" operator="equal">
      <formula>"СЕС - КСФ"</formula>
    </cfRule>
  </conditionalFormatting>
  <conditionalFormatting sqref="E181">
    <cfRule type="cellIs" dxfId="128" priority="145" stopIfTrue="1" operator="equal">
      <formula>98</formula>
    </cfRule>
    <cfRule type="cellIs" dxfId="127" priority="147" stopIfTrue="1" operator="equal">
      <formula>96</formula>
    </cfRule>
    <cfRule type="cellIs" dxfId="126" priority="148" stopIfTrue="1" operator="equal">
      <formula>42</formula>
    </cfRule>
    <cfRule type="cellIs" dxfId="125" priority="149" stopIfTrue="1" operator="equal">
      <formula>97</formula>
    </cfRule>
    <cfRule type="cellIs" dxfId="124" priority="150" stopIfTrue="1" operator="equal">
      <formula>33</formula>
    </cfRule>
  </conditionalFormatting>
  <conditionalFormatting sqref="E358">
    <cfRule type="cellIs" dxfId="123" priority="135" stopIfTrue="1" operator="equal">
      <formula>98</formula>
    </cfRule>
    <cfRule type="cellIs" dxfId="122" priority="137" stopIfTrue="1" operator="equal">
      <formula>96</formula>
    </cfRule>
    <cfRule type="cellIs" dxfId="121" priority="138" stopIfTrue="1" operator="equal">
      <formula>42</formula>
    </cfRule>
    <cfRule type="cellIs" dxfId="120" priority="139" stopIfTrue="1" operator="equal">
      <formula>97</formula>
    </cfRule>
    <cfRule type="cellIs" dxfId="119" priority="140" stopIfTrue="1" operator="equal">
      <formula>33</formula>
    </cfRule>
  </conditionalFormatting>
  <conditionalFormatting sqref="E443">
    <cfRule type="cellIs" dxfId="118" priority="125" stopIfTrue="1" operator="equal">
      <formula>98</formula>
    </cfRule>
    <cfRule type="cellIs" dxfId="117" priority="127" stopIfTrue="1" operator="equal">
      <formula>96</formula>
    </cfRule>
    <cfRule type="cellIs" dxfId="116" priority="128" stopIfTrue="1" operator="equal">
      <formula>42</formula>
    </cfRule>
    <cfRule type="cellIs" dxfId="115" priority="129" stopIfTrue="1" operator="equal">
      <formula>97</formula>
    </cfRule>
    <cfRule type="cellIs" dxfId="114" priority="130" stopIfTrue="1" operator="equal">
      <formula>33</formula>
    </cfRule>
  </conditionalFormatting>
  <conditionalFormatting sqref="E459">
    <cfRule type="cellIs" dxfId="113" priority="115" stopIfTrue="1" operator="equal">
      <formula>98</formula>
    </cfRule>
    <cfRule type="cellIs" dxfId="112" priority="117" stopIfTrue="1" operator="equal">
      <formula>96</formula>
    </cfRule>
    <cfRule type="cellIs" dxfId="111" priority="118" stopIfTrue="1" operator="equal">
      <formula>42</formula>
    </cfRule>
    <cfRule type="cellIs" dxfId="110" priority="119" stopIfTrue="1" operator="equal">
      <formula>97</formula>
    </cfRule>
    <cfRule type="cellIs" dxfId="109" priority="120" stopIfTrue="1" operator="equal">
      <formula>33</formula>
    </cfRule>
  </conditionalFormatting>
  <conditionalFormatting sqref="F181">
    <cfRule type="cellIs" dxfId="108" priority="106" stopIfTrue="1" operator="equal">
      <formula>"ЧУЖДИ СРЕДСТВА"</formula>
    </cfRule>
    <cfRule type="cellIs" dxfId="107" priority="107" stopIfTrue="1" operator="equal">
      <formula>"СЕС - ДМП"</formula>
    </cfRule>
    <cfRule type="cellIs" dxfId="106" priority="108" stopIfTrue="1" operator="equal">
      <formula>"СЕС - РА"</formula>
    </cfRule>
    <cfRule type="cellIs" dxfId="105" priority="109" stopIfTrue="1" operator="equal">
      <formula>"СЕС - ДЕС"</formula>
    </cfRule>
    <cfRule type="cellIs" dxfId="104" priority="110" stopIfTrue="1" operator="equal">
      <formula>"СЕС - КСФ"</formula>
    </cfRule>
  </conditionalFormatting>
  <conditionalFormatting sqref="F316">
    <cfRule type="cellIs" dxfId="103" priority="101" stopIfTrue="1" operator="equal">
      <formula>"ЧУЖДИ СРЕДСТВА"</formula>
    </cfRule>
    <cfRule type="cellIs" dxfId="102" priority="102" stopIfTrue="1" operator="equal">
      <formula>"СЕС - ДМП"</formula>
    </cfRule>
    <cfRule type="cellIs" dxfId="101" priority="103" stopIfTrue="1" operator="equal">
      <formula>"СЕС - РА"</formula>
    </cfRule>
    <cfRule type="cellIs" dxfId="100" priority="104" stopIfTrue="1" operator="equal">
      <formula>"СЕС - ДЕС"</formula>
    </cfRule>
    <cfRule type="cellIs" dxfId="99" priority="105" stopIfTrue="1" operator="equal">
      <formula>"СЕС - КСФ"</formula>
    </cfRule>
  </conditionalFormatting>
  <conditionalFormatting sqref="F358">
    <cfRule type="cellIs" dxfId="98" priority="96" stopIfTrue="1" operator="equal">
      <formula>"ЧУЖДИ СРЕДСТВА"</formula>
    </cfRule>
    <cfRule type="cellIs" dxfId="97" priority="97" stopIfTrue="1" operator="equal">
      <formula>"СЕС - ДМП"</formula>
    </cfRule>
    <cfRule type="cellIs" dxfId="96" priority="98" stopIfTrue="1" operator="equal">
      <formula>"СЕС - РА"</formula>
    </cfRule>
    <cfRule type="cellIs" dxfId="95" priority="99" stopIfTrue="1" operator="equal">
      <formula>"СЕС - ДЕС"</formula>
    </cfRule>
    <cfRule type="cellIs" dxfId="94" priority="100" stopIfTrue="1" operator="equal">
      <formula>"СЕС - КСФ"</formula>
    </cfRule>
  </conditionalFormatting>
  <conditionalFormatting sqref="F443">
    <cfRule type="cellIs" dxfId="93" priority="91" stopIfTrue="1" operator="equal">
      <formula>"ЧУЖДИ СРЕДСТВА"</formula>
    </cfRule>
    <cfRule type="cellIs" dxfId="92" priority="92" stopIfTrue="1" operator="equal">
      <formula>"СЕС - ДМП"</formula>
    </cfRule>
    <cfRule type="cellIs" dxfId="91" priority="93" stopIfTrue="1" operator="equal">
      <formula>"СЕС - РА"</formula>
    </cfRule>
    <cfRule type="cellIs" dxfId="90" priority="94" stopIfTrue="1" operator="equal">
      <formula>"СЕС - ДЕС"</formula>
    </cfRule>
    <cfRule type="cellIs" dxfId="89" priority="95" stopIfTrue="1" operator="equal">
      <formula>"СЕС - КСФ"</formula>
    </cfRule>
  </conditionalFormatting>
  <conditionalFormatting sqref="F459">
    <cfRule type="cellIs" dxfId="88" priority="86" stopIfTrue="1" operator="equal">
      <formula>"ЧУЖДИ СРЕДСТВА"</formula>
    </cfRule>
    <cfRule type="cellIs" dxfId="87" priority="87" stopIfTrue="1" operator="equal">
      <formula>"СЕС - ДМП"</formula>
    </cfRule>
    <cfRule type="cellIs" dxfId="86" priority="88" stopIfTrue="1" operator="equal">
      <formula>"СЕС - РА"</formula>
    </cfRule>
    <cfRule type="cellIs" dxfId="85" priority="89" stopIfTrue="1" operator="equal">
      <formula>"СЕС - ДЕС"</formula>
    </cfRule>
    <cfRule type="cellIs" dxfId="84" priority="90" stopIfTrue="1" operator="equal">
      <formula>"СЕС - КСФ"</formula>
    </cfRule>
  </conditionalFormatting>
  <conditionalFormatting sqref="D450">
    <cfRule type="cellIs" dxfId="83" priority="85" stopIfTrue="1" operator="notEqual">
      <formula>0</formula>
    </cfRule>
  </conditionalFormatting>
  <conditionalFormatting sqref="D601">
    <cfRule type="cellIs" dxfId="82" priority="84" stopIfTrue="1" operator="notEqual">
      <formula>0</formula>
    </cfRule>
  </conditionalFormatting>
  <conditionalFormatting sqref="I9:J9">
    <cfRule type="cellIs" dxfId="81" priority="76" stopIfTrue="1" operator="between">
      <formula>1000000000000</formula>
      <formula>9999999999999990</formula>
    </cfRule>
    <cfRule type="cellIs" dxfId="80" priority="77" stopIfTrue="1" operator="between">
      <formula>10000000000</formula>
      <formula>999999999999</formula>
    </cfRule>
    <cfRule type="cellIs" dxfId="79" priority="78" stopIfTrue="1" operator="between">
      <formula>1000000</formula>
      <formula>99999999</formula>
    </cfRule>
    <cfRule type="cellIs" dxfId="78" priority="79" stopIfTrue="1" operator="between">
      <formula>100</formula>
      <formula>9999</formula>
    </cfRule>
  </conditionalFormatting>
  <conditionalFormatting sqref="B590">
    <cfRule type="cellIs" dxfId="77" priority="74" stopIfTrue="1" operator="notEqual">
      <formula>0</formula>
    </cfRule>
  </conditionalFormatting>
  <conditionalFormatting sqref="E591">
    <cfRule type="expression" dxfId="76" priority="65" stopIfTrue="1">
      <formula>AND($F$12&lt;&gt;"9900",E591&lt;0)</formula>
    </cfRule>
  </conditionalFormatting>
  <conditionalFormatting sqref="E592">
    <cfRule type="expression" dxfId="75" priority="64" stopIfTrue="1">
      <formula>AND($F$12&lt;&gt;"9900",E592&gt;0)</formula>
    </cfRule>
  </conditionalFormatting>
  <conditionalFormatting sqref="B591">
    <cfRule type="cellIs" dxfId="74" priority="63" stopIfTrue="1" operator="notEqual">
      <formula>0</formula>
    </cfRule>
  </conditionalFormatting>
  <conditionalFormatting sqref="B592">
    <cfRule type="cellIs" dxfId="73" priority="62" stopIfTrue="1" operator="notEqual">
      <formula>0</formula>
    </cfRule>
  </conditionalFormatting>
  <conditionalFormatting sqref="B593">
    <cfRule type="cellIs" dxfId="72" priority="61" stopIfTrue="1" operator="notEqual">
      <formula>0</formula>
    </cfRule>
  </conditionalFormatting>
  <conditionalFormatting sqref="E593">
    <cfRule type="expression" dxfId="71" priority="60" stopIfTrue="1">
      <formula>AND($F$12&lt;&gt;"9900",E593&gt;0)</formula>
    </cfRule>
  </conditionalFormatting>
  <conditionalFormatting sqref="M570:M581">
    <cfRule type="cellIs" dxfId="70" priority="58" stopIfTrue="1" operator="notEqual">
      <formula>0</formula>
    </cfRule>
  </conditionalFormatting>
  <conditionalFormatting sqref="B571:B575">
    <cfRule type="cellIs" dxfId="69" priority="57" stopIfTrue="1" operator="notEqual">
      <formula>0</formula>
    </cfRule>
  </conditionalFormatting>
  <conditionalFormatting sqref="B584:B585">
    <cfRule type="cellIs" dxfId="68" priority="56" stopIfTrue="1" operator="notEqual">
      <formula>0</formula>
    </cfRule>
  </conditionalFormatting>
  <conditionalFormatting sqref="B576">
    <cfRule type="cellIs" dxfId="67" priority="55" stopIfTrue="1" operator="notEqual">
      <formula>0</formula>
    </cfRule>
  </conditionalFormatting>
  <conditionalFormatting sqref="B577:B581">
    <cfRule type="cellIs" dxfId="66" priority="54" stopIfTrue="1" operator="notEqual">
      <formula>0</formula>
    </cfRule>
  </conditionalFormatting>
  <conditionalFormatting sqref="B586:B587">
    <cfRule type="cellIs" dxfId="65" priority="53" stopIfTrue="1" operator="notEqual">
      <formula>0</formula>
    </cfRule>
  </conditionalFormatting>
  <conditionalFormatting sqref="M586">
    <cfRule type="cellIs" dxfId="64" priority="46" stopIfTrue="1" operator="notEqual">
      <formula>0</formula>
    </cfRule>
  </conditionalFormatting>
  <conditionalFormatting sqref="M587">
    <cfRule type="cellIs" dxfId="63" priority="45" stopIfTrue="1" operator="notEqual">
      <formula>0</formula>
    </cfRule>
  </conditionalFormatting>
  <conditionalFormatting sqref="M584">
    <cfRule type="cellIs" dxfId="62" priority="44" stopIfTrue="1" operator="notEqual">
      <formula>0</formula>
    </cfRule>
  </conditionalFormatting>
  <conditionalFormatting sqref="M585">
    <cfRule type="cellIs" dxfId="61" priority="43" stopIfTrue="1" operator="notEqual">
      <formula>0</formula>
    </cfRule>
  </conditionalFormatting>
  <conditionalFormatting sqref="M590:M593">
    <cfRule type="cellIs" dxfId="60" priority="41" stopIfTrue="1" operator="notEqual">
      <formula>0</formula>
    </cfRule>
  </conditionalFormatting>
  <conditionalFormatting sqref="E759:F759">
    <cfRule type="cellIs" dxfId="59" priority="36" stopIfTrue="1" operator="equal">
      <formula>98</formula>
    </cfRule>
    <cfRule type="cellIs" dxfId="58" priority="37" stopIfTrue="1" operator="equal">
      <formula>96</formula>
    </cfRule>
    <cfRule type="cellIs" dxfId="57" priority="38" stopIfTrue="1" operator="equal">
      <formula>42</formula>
    </cfRule>
    <cfRule type="cellIs" dxfId="56" priority="39" stopIfTrue="1" operator="equal">
      <formula>97</formula>
    </cfRule>
    <cfRule type="cellIs" dxfId="55" priority="40" stopIfTrue="1" operator="equal">
      <formula>33</formula>
    </cfRule>
  </conditionalFormatting>
  <conditionalFormatting sqref="D748">
    <cfRule type="cellIs" dxfId="54" priority="35" stopIfTrue="1" operator="equal">
      <formula>0</formula>
    </cfRule>
  </conditionalFormatting>
  <conditionalFormatting sqref="F619">
    <cfRule type="cellIs" dxfId="53" priority="34" stopIfTrue="1" operator="equal">
      <formula>0</formula>
    </cfRule>
  </conditionalFormatting>
  <conditionalFormatting sqref="F757">
    <cfRule type="cellIs" dxfId="52" priority="33" stopIfTrue="1" operator="equal">
      <formula>0</formula>
    </cfRule>
  </conditionalFormatting>
  <conditionalFormatting sqref="D628">
    <cfRule type="cellIs" dxfId="51" priority="32" stopIfTrue="1" operator="notEqual">
      <formula>"ИЗБЕРЕТЕ ДЕЙНОСТ"</formula>
    </cfRule>
  </conditionalFormatting>
  <conditionalFormatting sqref="C628">
    <cfRule type="cellIs" dxfId="50" priority="31" stopIfTrue="1" operator="notEqual">
      <formula>0</formula>
    </cfRule>
  </conditionalFormatting>
  <conditionalFormatting sqref="E621">
    <cfRule type="cellIs" dxfId="49" priority="26" stopIfTrue="1" operator="equal">
      <formula>98</formula>
    </cfRule>
    <cfRule type="cellIs" dxfId="48" priority="27" stopIfTrue="1" operator="equal">
      <formula>96</formula>
    </cfRule>
    <cfRule type="cellIs" dxfId="47" priority="28" stopIfTrue="1" operator="equal">
      <formula>42</formula>
    </cfRule>
    <cfRule type="cellIs" dxfId="46" priority="29" stopIfTrue="1" operator="equal">
      <formula>97</formula>
    </cfRule>
    <cfRule type="cellIs" dxfId="45" priority="30" stopIfTrue="1" operator="equal">
      <formula>33</formula>
    </cfRule>
  </conditionalFormatting>
  <conditionalFormatting sqref="F621">
    <cfRule type="cellIs" dxfId="44" priority="21" stopIfTrue="1" operator="equal">
      <formula>"ЧУЖДИ СРЕДСТВА"</formula>
    </cfRule>
    <cfRule type="cellIs" dxfId="43" priority="22" stopIfTrue="1" operator="equal">
      <formula>"СЕС - ДМП"</formula>
    </cfRule>
    <cfRule type="cellIs" dxfId="42" priority="23" stopIfTrue="1" operator="equal">
      <formula>"СЕС - РА"</formula>
    </cfRule>
    <cfRule type="cellIs" dxfId="41" priority="24" stopIfTrue="1" operator="equal">
      <formula>"СЕС - ДЕС"</formula>
    </cfRule>
    <cfRule type="cellIs" dxfId="40" priority="25" stopIfTrue="1" operator="equal">
      <formula>"СЕС - КСФ"</formula>
    </cfRule>
  </conditionalFormatting>
  <conditionalFormatting sqref="E938:F938">
    <cfRule type="cellIs" dxfId="39" priority="16" stopIfTrue="1" operator="equal">
      <formula>98</formula>
    </cfRule>
    <cfRule type="cellIs" dxfId="38" priority="17" stopIfTrue="1" operator="equal">
      <formula>96</formula>
    </cfRule>
    <cfRule type="cellIs" dxfId="37" priority="18" stopIfTrue="1" operator="equal">
      <formula>42</formula>
    </cfRule>
    <cfRule type="cellIs" dxfId="36" priority="19" stopIfTrue="1" operator="equal">
      <formula>97</formula>
    </cfRule>
    <cfRule type="cellIs" dxfId="35" priority="20" stopIfTrue="1" operator="equal">
      <formula>33</formula>
    </cfRule>
  </conditionalFormatting>
  <conditionalFormatting sqref="D927">
    <cfRule type="cellIs" dxfId="34" priority="15" stopIfTrue="1" operator="equal">
      <formula>0</formula>
    </cfRule>
  </conditionalFormatting>
  <conditionalFormatting sqref="F798">
    <cfRule type="cellIs" dxfId="33" priority="14" stopIfTrue="1" operator="equal">
      <formula>0</formula>
    </cfRule>
  </conditionalFormatting>
  <conditionalFormatting sqref="F936">
    <cfRule type="cellIs" dxfId="32" priority="13" stopIfTrue="1" operator="equal">
      <formula>0</formula>
    </cfRule>
  </conditionalFormatting>
  <conditionalFormatting sqref="D807">
    <cfRule type="cellIs" dxfId="31" priority="12" stopIfTrue="1" operator="notEqual">
      <formula>"ИЗБЕРЕТЕ ДЕЙНОСТ"</formula>
    </cfRule>
  </conditionalFormatting>
  <conditionalFormatting sqref="C807">
    <cfRule type="cellIs" dxfId="30" priority="11" stopIfTrue="1" operator="notEqual">
      <formula>0</formula>
    </cfRule>
  </conditionalFormatting>
  <conditionalFormatting sqref="E800">
    <cfRule type="cellIs" dxfId="29" priority="6" stopIfTrue="1" operator="equal">
      <formula>98</formula>
    </cfRule>
    <cfRule type="cellIs" dxfId="28" priority="7" stopIfTrue="1" operator="equal">
      <formula>96</formula>
    </cfRule>
    <cfRule type="cellIs" dxfId="27" priority="8" stopIfTrue="1" operator="equal">
      <formula>42</formula>
    </cfRule>
    <cfRule type="cellIs" dxfId="26" priority="9" stopIfTrue="1" operator="equal">
      <formula>97</formula>
    </cfRule>
    <cfRule type="cellIs" dxfId="25" priority="10" stopIfTrue="1" operator="equal">
      <formula>33</formula>
    </cfRule>
  </conditionalFormatting>
  <conditionalFormatting sqref="F800">
    <cfRule type="cellIs" dxfId="24" priority="1" stopIfTrue="1" operator="equal">
      <formula>"ЧУЖДИ СРЕДСТВА"</formula>
    </cfRule>
    <cfRule type="cellIs" dxfId="23" priority="2" stopIfTrue="1" operator="equal">
      <formula>"СЕС - ДМП"</formula>
    </cfRule>
    <cfRule type="cellIs" dxfId="22"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xr:uid="{00000000-0002-0000-0200-000000000000}">
      <formula1>0</formula1>
    </dataValidation>
    <dataValidation type="whole" errorStyle="information" operator="lessThan" allowBlank="1" showInputMessage="1" showErrorMessage="1" error="Въвежда се отрицателно число !" sqref="E405:J405" xr:uid="{00000000-0002-0000-0200-000001000000}">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E898:J900 E828:J844 E910:J912 E923:J923 E813:J817 E919:J921 E875:J882 E819:J826 E902:J908 E810:J811 E846:J848 E850:J854 E884:J889 E891:J896 E914:J917 E866:J873 G856:J864 E856:F860 E862:F864" xr:uid="{00000000-0002-0000-0200-000002000000}">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xr:uid="{00000000-0002-0000-0200-000003000000}">
      <formula1>999999999999999000000</formula1>
    </dataValidation>
    <dataValidation errorStyle="information" operator="lessThan" allowBlank="1" showInputMessage="1" showErrorMessage="1" error="Въвежда се отрицателно число !" sqref="D406:D407" xr:uid="{00000000-0002-0000-0200-000004000000}"/>
    <dataValidation type="list" allowBlank="1" showInputMessage="1" showErrorMessage="1" sqref="F9" xr:uid="{00000000-0002-0000-0200-000005000000}">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xr:uid="{00000000-0002-0000-0200-000006000000}">
      <formula1>99999999999999900</formula1>
    </dataValidation>
    <dataValidation type="list" allowBlank="1" showInputMessage="1" showErrorMessage="1" promptTitle="ВЪВЕДЕТЕ ДЕЙНОСТ" sqref="D628 D807" xr:uid="{00000000-0002-0000-0200-000007000000}">
      <formula1>EBK_DEIN</formula1>
    </dataValidation>
    <dataValidation type="list" allowBlank="1" showDropDown="1" showInputMessage="1" showErrorMessage="1" prompt="Използва се само  за финансово-правна форма СЕС-КСФ (код 98)_x000a_" sqref="D626 D805" xr:uid="{00000000-0002-0000-0200-000008000000}">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E947:F949" xr:uid="{00000000-0002-0000-0200-000009000000}"/>
    <dataValidation allowBlank="1" showInputMessage="1" showErrorMessage="1" prompt="Щатни бройки - без бройките за дейности, финансирани по единни разходни стандарти._x000a__x000a_" sqref="E762:F764 E941:F943" xr:uid="{00000000-0002-0000-0200-00000A000000}"/>
    <dataValidation allowBlank="1" showInputMessage="1" showErrorMessage="1" prompt="Средногодишни щатни бройки - без бройките за дейности, финансирани по единни разходни стандарти._x000a__x000a_" sqref="E765:F767 E944:F946" xr:uid="{00000000-0002-0000-0200-00000B000000}"/>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T307"/>
  <sheetViews>
    <sheetView topLeftCell="U16" zoomScale="70" zoomScaleNormal="70" workbookViewId="0">
      <selection activeCell="I12" sqref="I12:S189"/>
    </sheetView>
  </sheetViews>
  <sheetFormatPr defaultRowHeight="12.75"/>
  <cols>
    <col min="1" max="1" width="10.28515625" style="23" hidden="1" customWidth="1"/>
    <col min="2" max="2" width="9.7109375" style="23" hidden="1" customWidth="1"/>
    <col min="3" max="3" width="18.140625" style="23" hidden="1" customWidth="1"/>
    <col min="4" max="4" width="11.5703125" style="23" hidden="1" customWidth="1"/>
    <col min="5" max="5" width="13.85546875" style="23" hidden="1" customWidth="1"/>
    <col min="6" max="6" width="15.5703125" style="23" hidden="1" customWidth="1"/>
    <col min="7" max="7" width="12.140625" style="23" hidden="1" customWidth="1"/>
    <col min="8" max="8" width="12.7109375" style="23" hidden="1" customWidth="1"/>
    <col min="9" max="9" width="9.85546875" style="24" hidden="1" customWidth="1"/>
    <col min="10" max="10" width="10.42578125" style="24" hidden="1" customWidth="1"/>
    <col min="11" max="11" width="93.140625" style="25" hidden="1" customWidth="1"/>
    <col min="12" max="12" width="18.7109375" style="26" hidden="1" customWidth="1"/>
    <col min="13" max="14" width="17.7109375" style="26" hidden="1" customWidth="1"/>
    <col min="15" max="15" width="17.7109375" style="36" hidden="1" customWidth="1"/>
    <col min="16" max="16" width="17.7109375" style="26" hidden="1" customWidth="1"/>
    <col min="17" max="17" width="17.7109375" style="36" hidden="1" customWidth="1"/>
    <col min="18" max="18" width="2.28515625" style="27" hidden="1" customWidth="1"/>
    <col min="19" max="19" width="2.5703125" style="27" hidden="1" customWidth="1"/>
    <col min="20" max="20" width="9.140625" style="27" hidden="1" customWidth="1"/>
    <col min="21" max="33" width="9.140625" style="27" customWidth="1"/>
    <col min="34" max="16384" width="9.140625" style="27"/>
  </cols>
  <sheetData>
    <row r="1" spans="1:19">
      <c r="A1" s="23" t="s">
        <v>962</v>
      </c>
      <c r="B1" s="23">
        <v>179</v>
      </c>
      <c r="I1" s="23"/>
    </row>
    <row r="2" spans="1:19">
      <c r="A2" s="23" t="s">
        <v>963</v>
      </c>
      <c r="B2" s="23" t="s">
        <v>2191</v>
      </c>
      <c r="I2" s="23"/>
    </row>
    <row r="3" spans="1:19">
      <c r="A3" s="23" t="s">
        <v>964</v>
      </c>
      <c r="B3" s="23" t="s">
        <v>2189</v>
      </c>
      <c r="I3" s="23"/>
    </row>
    <row r="4" spans="1:19" ht="15.75">
      <c r="A4" s="23" t="s">
        <v>965</v>
      </c>
      <c r="B4" s="23" t="s">
        <v>2126</v>
      </c>
      <c r="C4" s="28"/>
      <c r="I4" s="23"/>
    </row>
    <row r="5" spans="1:19" ht="31.5" customHeight="1">
      <c r="A5" s="23" t="s">
        <v>966</v>
      </c>
      <c r="B5" s="42"/>
      <c r="C5" s="42"/>
    </row>
    <row r="6" spans="1:19">
      <c r="A6" s="29"/>
      <c r="B6" s="30"/>
    </row>
    <row r="8" spans="1:19">
      <c r="B8" s="23" t="s">
        <v>2190</v>
      </c>
      <c r="I8" s="23"/>
    </row>
    <row r="9" spans="1:19">
      <c r="I9" s="23"/>
    </row>
    <row r="10" spans="1:19">
      <c r="I10" s="23"/>
    </row>
    <row r="11" spans="1:19" ht="18.75">
      <c r="A11" s="23" t="s">
        <v>1169</v>
      </c>
      <c r="H11" s="527"/>
      <c r="I11" s="31"/>
      <c r="J11" s="31"/>
      <c r="K11" s="31"/>
      <c r="L11" s="32"/>
      <c r="M11" s="32"/>
      <c r="N11" s="32"/>
      <c r="O11" s="37"/>
      <c r="P11" s="32"/>
      <c r="Q11" s="37"/>
      <c r="R11" s="33"/>
      <c r="S11" s="33"/>
    </row>
    <row r="12" spans="1:19" ht="15.75">
      <c r="A12" s="23">
        <v>1</v>
      </c>
      <c r="H12" s="527"/>
      <c r="I12" s="527"/>
      <c r="J12" s="527"/>
      <c r="K12" s="527"/>
      <c r="L12" s="527"/>
      <c r="M12" s="527"/>
      <c r="N12" s="527"/>
      <c r="O12" s="527"/>
      <c r="P12" s="527"/>
      <c r="Q12" s="527"/>
      <c r="R12" s="1286">
        <f>(IF($E148&lt;&gt;0,$K$2,IF($F148&lt;&gt;0,$K$2,IF($G148&lt;&gt;0,$K$2,IF($H148&lt;&gt;0,$K$2,IF($I148&lt;&gt;0,$K$2,IF($J148&lt;&gt;0,$K$2,"")))))))</f>
        <v>0</v>
      </c>
      <c r="S12" s="247"/>
    </row>
    <row r="13" spans="1:19" ht="15.75">
      <c r="A13" s="23">
        <v>2</v>
      </c>
      <c r="H13" s="527"/>
      <c r="I13" s="527"/>
      <c r="J13" s="527"/>
      <c r="K13" s="527"/>
      <c r="L13" s="527"/>
      <c r="M13" s="527"/>
      <c r="N13" s="527"/>
      <c r="O13" s="527"/>
      <c r="P13" s="527"/>
      <c r="Q13" s="527"/>
      <c r="R13" s="1286">
        <f>(IF($E148&lt;&gt;0,$K$2,IF($F148&lt;&gt;0,$K$2,IF($G148&lt;&gt;0,$K$2,IF($H148&lt;&gt;0,$K$2,IF($I148&lt;&gt;0,$K$2,IF($J148&lt;&gt;0,$K$2,"")))))))</f>
        <v>0</v>
      </c>
      <c r="S13" s="247"/>
    </row>
    <row r="14" spans="1:19" ht="20.25" customHeight="1">
      <c r="A14" s="23">
        <v>3</v>
      </c>
      <c r="H14" s="527"/>
      <c r="I14" s="1987">
        <f>$B$7</f>
        <v>0</v>
      </c>
      <c r="J14" s="1987"/>
      <c r="K14" s="1987"/>
      <c r="L14" s="527"/>
      <c r="M14" s="527"/>
      <c r="N14" s="527"/>
      <c r="O14" s="527"/>
      <c r="P14" s="527"/>
      <c r="Q14" s="527"/>
      <c r="R14" s="1286">
        <f>(IF($E148&lt;&gt;0,$K$2,IF($F148&lt;&gt;0,$K$2,IF($G148&lt;&gt;0,$K$2,IF($H148&lt;&gt;0,$K$2,IF($I148&lt;&gt;0,$K$2,IF($J148&lt;&gt;0,$K$2,"")))))))</f>
        <v>0</v>
      </c>
      <c r="S14" s="247"/>
    </row>
    <row r="15" spans="1:19" ht="18.75" customHeight="1">
      <c r="A15" s="23">
        <v>4</v>
      </c>
      <c r="H15" s="527"/>
      <c r="I15" s="524"/>
      <c r="J15" s="894"/>
      <c r="K15" s="916"/>
      <c r="L15" s="917" t="s">
        <v>706</v>
      </c>
      <c r="M15" s="917" t="s">
        <v>615</v>
      </c>
      <c r="N15" s="525"/>
      <c r="O15" s="918" t="s">
        <v>1297</v>
      </c>
      <c r="P15" s="919"/>
      <c r="Q15" s="920"/>
      <c r="R15" s="1286">
        <f>(IF($E148&lt;&gt;0,$K$2,IF($F148&lt;&gt;0,$K$2,IF($G148&lt;&gt;0,$K$2,IF($H148&lt;&gt;0,$K$2,IF($I148&lt;&gt;0,$K$2,IF($J148&lt;&gt;0,$K$2,"")))))))</f>
        <v>0</v>
      </c>
      <c r="S15" s="247"/>
    </row>
    <row r="16" spans="1:19" ht="27" customHeight="1">
      <c r="A16" s="23">
        <v>5</v>
      </c>
      <c r="H16" s="527"/>
      <c r="I16" s="1980">
        <f>$B$9</f>
        <v>0</v>
      </c>
      <c r="J16" s="1981"/>
      <c r="K16" s="1982"/>
      <c r="L16" s="836">
        <f>$E$9</f>
        <v>0</v>
      </c>
      <c r="M16" s="921">
        <f>$F$9</f>
        <v>0</v>
      </c>
      <c r="N16" s="525"/>
      <c r="O16" s="931"/>
      <c r="P16" s="525"/>
      <c r="Q16" s="931"/>
      <c r="R16" s="1286">
        <f>(IF($E148&lt;&gt;0,$K$2,IF($F148&lt;&gt;0,$K$2,IF($G148&lt;&gt;0,$K$2,IF($H148&lt;&gt;0,$K$2,IF($I148&lt;&gt;0,$K$2,IF($J148&lt;&gt;0,$K$2,"")))))))</f>
        <v>0</v>
      </c>
      <c r="S16" s="247"/>
    </row>
    <row r="17" spans="1:19" ht="15.75">
      <c r="A17" s="23">
        <v>6</v>
      </c>
      <c r="H17" s="527"/>
      <c r="I17" s="922">
        <f>$B$10</f>
        <v>0</v>
      </c>
      <c r="J17" s="524"/>
      <c r="K17" s="897"/>
      <c r="L17" s="923"/>
      <c r="M17" s="923"/>
      <c r="N17" s="525"/>
      <c r="O17" s="525"/>
      <c r="P17" s="525"/>
      <c r="Q17" s="525"/>
      <c r="R17" s="1286">
        <f>(IF($E148&lt;&gt;0,$K$2,IF($F148&lt;&gt;0,$K$2,IF($G148&lt;&gt;0,$K$2,IF($H148&lt;&gt;0,$K$2,IF($I148&lt;&gt;0,$K$2,IF($J148&lt;&gt;0,$K$2,"")))))))</f>
        <v>0</v>
      </c>
      <c r="S17" s="247"/>
    </row>
    <row r="18" spans="1:19" ht="6" customHeight="1">
      <c r="A18" s="23">
        <v>7</v>
      </c>
      <c r="H18" s="527"/>
      <c r="I18" s="922"/>
      <c r="J18" s="524"/>
      <c r="K18" s="897"/>
      <c r="L18" s="922"/>
      <c r="M18" s="524"/>
      <c r="N18" s="525"/>
      <c r="O18" s="525"/>
      <c r="P18" s="525"/>
      <c r="Q18" s="525"/>
      <c r="R18" s="1286">
        <f>(IF($E148&lt;&gt;0,$K$2,IF($F148&lt;&gt;0,$K$2,IF($G148&lt;&gt;0,$K$2,IF($H148&lt;&gt;0,$K$2,IF($I148&lt;&gt;0,$K$2,IF($J148&lt;&gt;0,$K$2,"")))))))</f>
        <v>0</v>
      </c>
      <c r="S18" s="247"/>
    </row>
    <row r="19" spans="1:19" ht="27" customHeight="1">
      <c r="A19" s="23">
        <v>8</v>
      </c>
      <c r="H19" s="527"/>
      <c r="I19" s="2015">
        <f>$B$12</f>
        <v>0</v>
      </c>
      <c r="J19" s="2016"/>
      <c r="K19" s="2017"/>
      <c r="L19" s="924" t="s">
        <v>1194</v>
      </c>
      <c r="M19" s="1850">
        <f>$F$12</f>
        <v>0</v>
      </c>
      <c r="N19" s="2018" t="s">
        <v>2183</v>
      </c>
      <c r="O19" s="2019"/>
      <c r="P19" s="2019"/>
      <c r="Q19" s="2020"/>
      <c r="R19" s="1286">
        <f>(IF($E148&lt;&gt;0,$K$2,IF($F148&lt;&gt;0,$K$2,IF($G148&lt;&gt;0,$K$2,IF($H148&lt;&gt;0,$K$2,IF($I148&lt;&gt;0,$K$2,IF($J148&lt;&gt;0,$K$2,"")))))))</f>
        <v>0</v>
      </c>
      <c r="S19" s="247"/>
    </row>
    <row r="20" spans="1:19" ht="27.75" customHeight="1">
      <c r="A20" s="23">
        <v>9</v>
      </c>
      <c r="H20" s="527"/>
      <c r="I20" s="2054" t="s">
        <v>2185</v>
      </c>
      <c r="J20" s="2055"/>
      <c r="K20" s="2055"/>
      <c r="L20" s="926"/>
      <c r="M20" s="927"/>
      <c r="N20" s="2021"/>
      <c r="O20" s="2022"/>
      <c r="P20" s="2022"/>
      <c r="Q20" s="2023"/>
      <c r="R20" s="1286">
        <f>(IF($E148&lt;&gt;0,$K$2,IF($F148&lt;&gt;0,$K$2,IF($G148&lt;&gt;0,$K$2,IF($H148&lt;&gt;0,$K$2,IF($I148&lt;&gt;0,$K$2,IF($J148&lt;&gt;0,$K$2,"")))))))</f>
        <v>0</v>
      </c>
      <c r="S20" s="247"/>
    </row>
    <row r="21" spans="1:19" ht="21.75" customHeight="1">
      <c r="A21" s="23">
        <v>10</v>
      </c>
      <c r="H21" s="527"/>
      <c r="I21" s="928"/>
      <c r="J21" s="525"/>
      <c r="K21" s="929" t="s">
        <v>1308</v>
      </c>
      <c r="L21" s="930">
        <f>$E$15</f>
        <v>0</v>
      </c>
      <c r="M21" s="1848">
        <f>$F$15</f>
        <v>0</v>
      </c>
      <c r="N21" s="2024"/>
      <c r="O21" s="2025"/>
      <c r="P21" s="2025"/>
      <c r="Q21" s="2026"/>
      <c r="R21" s="1286">
        <f>(IF($E148&lt;&gt;0,$K$2,IF($F148&lt;&gt;0,$K$2,IF($G148&lt;&gt;0,$K$2,IF($H148&lt;&gt;0,$K$2,IF($I148&lt;&gt;0,$K$2,IF($J148&lt;&gt;0,$K$2,"")))))))</f>
        <v>0</v>
      </c>
      <c r="S21" s="247"/>
    </row>
    <row r="22" spans="1:19" ht="16.5" thickBot="1">
      <c r="A22" s="23">
        <v>11</v>
      </c>
      <c r="H22" s="527"/>
      <c r="I22" s="524"/>
      <c r="J22" s="894"/>
      <c r="K22" s="916"/>
      <c r="L22" s="927"/>
      <c r="M22" s="932"/>
      <c r="N22" s="933"/>
      <c r="O22" s="933"/>
      <c r="P22" s="933"/>
      <c r="Q22" s="934" t="s">
        <v>2147</v>
      </c>
      <c r="R22" s="1286">
        <f>(IF($E148&lt;&gt;0,$K$2,IF($F148&lt;&gt;0,$K$2,IF($G148&lt;&gt;0,$K$2,IF($H148&lt;&gt;0,$K$2,IF($I148&lt;&gt;0,$K$2,IF($J148&lt;&gt;0,$K$2,"")))))))</f>
        <v>0</v>
      </c>
      <c r="S22" s="247"/>
    </row>
    <row r="23" spans="1:19" ht="21.75" customHeight="1">
      <c r="A23" s="23">
        <v>12</v>
      </c>
      <c r="H23" s="527"/>
      <c r="I23" s="935"/>
      <c r="J23" s="936"/>
      <c r="K23" s="937" t="s">
        <v>967</v>
      </c>
      <c r="L23" s="938" t="s">
        <v>707</v>
      </c>
      <c r="M23" s="228" t="s">
        <v>1207</v>
      </c>
      <c r="N23" s="939"/>
      <c r="O23" s="940"/>
      <c r="P23" s="939"/>
      <c r="Q23" s="941"/>
      <c r="R23" s="1286">
        <f>(IF($E148&lt;&gt;0,$K$2,IF($F148&lt;&gt;0,$K$2,IF($G148&lt;&gt;0,$K$2,IF($H148&lt;&gt;0,$K$2,IF($I148&lt;&gt;0,$K$2,IF($J148&lt;&gt;0,$K$2,"")))))))</f>
        <v>0</v>
      </c>
      <c r="S23" s="247"/>
    </row>
    <row r="24" spans="1:19" ht="58.5" customHeight="1">
      <c r="A24" s="23">
        <v>13</v>
      </c>
      <c r="H24" s="527"/>
      <c r="I24" s="942" t="s">
        <v>661</v>
      </c>
      <c r="J24" s="943" t="s">
        <v>708</v>
      </c>
      <c r="K24" s="944" t="s">
        <v>968</v>
      </c>
      <c r="L24" s="945">
        <f>$C$3</f>
        <v>0</v>
      </c>
      <c r="M24" s="229" t="s">
        <v>1205</v>
      </c>
      <c r="N24" s="946" t="s">
        <v>2177</v>
      </c>
      <c r="O24" s="947" t="s">
        <v>2178</v>
      </c>
      <c r="P24" s="948" t="s">
        <v>2179</v>
      </c>
      <c r="Q24" s="949" t="s">
        <v>1195</v>
      </c>
      <c r="R24" s="1286">
        <f>(IF($E148&lt;&gt;0,$K$2,IF($F148&lt;&gt;0,$K$2,IF($G148&lt;&gt;0,$K$2,IF($H148&lt;&gt;0,$K$2,IF($I148&lt;&gt;0,$K$2,IF($J148&lt;&gt;0,$K$2,"")))))))</f>
        <v>0</v>
      </c>
      <c r="S24" s="247"/>
    </row>
    <row r="25" spans="1:19" ht="18.75">
      <c r="A25" s="23">
        <v>14</v>
      </c>
      <c r="H25" s="527"/>
      <c r="I25" s="950"/>
      <c r="J25" s="951"/>
      <c r="K25" s="952" t="s">
        <v>480</v>
      </c>
      <c r="L25" s="209" t="s">
        <v>334</v>
      </c>
      <c r="M25" s="209" t="s">
        <v>335</v>
      </c>
      <c r="N25" s="519" t="s">
        <v>973</v>
      </c>
      <c r="O25" s="520" t="s">
        <v>974</v>
      </c>
      <c r="P25" s="520" t="s">
        <v>950</v>
      </c>
      <c r="Q25" s="521" t="s">
        <v>1184</v>
      </c>
      <c r="R25" s="1286">
        <f>(IF($E148&lt;&gt;0,$K$2,IF($F148&lt;&gt;0,$K$2,IF($G148&lt;&gt;0,$K$2,IF($H148&lt;&gt;0,$K$2,IF($I148&lt;&gt;0,$K$2,IF($J148&lt;&gt;0,$K$2,"")))))))</f>
        <v>0</v>
      </c>
      <c r="S25" s="247"/>
    </row>
    <row r="26" spans="1:19" ht="18.75" customHeight="1">
      <c r="A26" s="23">
        <v>15</v>
      </c>
      <c r="H26" s="527"/>
      <c r="I26" s="953"/>
      <c r="J26" s="1666">
        <f>VLOOKUP(K26,OP_LIST2,2,FALSE)</f>
        <v>0</v>
      </c>
      <c r="K26" s="1282" t="s">
        <v>278</v>
      </c>
      <c r="L26" s="139"/>
      <c r="M26" s="522"/>
      <c r="N26" s="954"/>
      <c r="O26" s="528"/>
      <c r="P26" s="528"/>
      <c r="Q26" s="529"/>
      <c r="R26" s="1286">
        <f>(IF($E148&lt;&gt;0,$K$2,IF($F148&lt;&gt;0,$K$2,IF($G148&lt;&gt;0,$K$2,IF($H148&lt;&gt;0,$K$2,IF($I148&lt;&gt;0,$K$2,IF($J148&lt;&gt;0,$K$2,"")))))))</f>
        <v>0</v>
      </c>
      <c r="S26" s="247"/>
    </row>
    <row r="27" spans="1:19" ht="18.75" customHeight="1">
      <c r="A27" s="23">
        <v>16</v>
      </c>
      <c r="H27" s="527"/>
      <c r="I27" s="955"/>
      <c r="J27" s="1667">
        <f>VLOOKUP(K28,EBK_DEIN2,2,FALSE)</f>
        <v>0</v>
      </c>
      <c r="K27" s="1283" t="s">
        <v>1170</v>
      </c>
      <c r="L27" s="522"/>
      <c r="M27" s="522"/>
      <c r="N27" s="956"/>
      <c r="O27" s="530"/>
      <c r="P27" s="530"/>
      <c r="Q27" s="531"/>
      <c r="R27" s="1286">
        <f>(IF($E148&lt;&gt;0,$K$2,IF($F148&lt;&gt;0,$K$2,IF($G148&lt;&gt;0,$K$2,IF($H148&lt;&gt;0,$K$2,IF($I148&lt;&gt;0,$K$2,IF($J148&lt;&gt;0,$K$2,"")))))))</f>
        <v>0</v>
      </c>
      <c r="S27" s="247"/>
    </row>
    <row r="28" spans="1:19" ht="18.75" customHeight="1">
      <c r="A28" s="23">
        <v>17</v>
      </c>
      <c r="H28" s="527"/>
      <c r="I28" s="957"/>
      <c r="J28" s="1668">
        <f>+J27</f>
        <v>0</v>
      </c>
      <c r="K28" s="1281" t="s">
        <v>50</v>
      </c>
      <c r="L28" s="522"/>
      <c r="M28" s="522"/>
      <c r="N28" s="956"/>
      <c r="O28" s="530"/>
      <c r="P28" s="530"/>
      <c r="Q28" s="531"/>
      <c r="R28" s="1286">
        <f>(IF($E148&lt;&gt;0,$K$2,IF($F148&lt;&gt;0,$K$2,IF($G148&lt;&gt;0,$K$2,IF($H148&lt;&gt;0,$K$2,IF($I148&lt;&gt;0,$K$2,IF($J148&lt;&gt;0,$K$2,"")))))))</f>
        <v>0</v>
      </c>
      <c r="S28" s="247"/>
    </row>
    <row r="29" spans="1:19" ht="15.75">
      <c r="A29" s="23">
        <v>18</v>
      </c>
      <c r="H29" s="527"/>
      <c r="I29" s="958"/>
      <c r="J29" s="959"/>
      <c r="K29" s="960" t="s">
        <v>969</v>
      </c>
      <c r="L29" s="522"/>
      <c r="M29" s="522"/>
      <c r="N29" s="961"/>
      <c r="O29" s="532"/>
      <c r="P29" s="532"/>
      <c r="Q29" s="533"/>
      <c r="R29" s="1286">
        <f>(IF($E148&lt;&gt;0,$K$2,IF($F148&lt;&gt;0,$K$2,IF($G148&lt;&gt;0,$K$2,IF($H148&lt;&gt;0,$K$2,IF($I148&lt;&gt;0,$K$2,IF($J148&lt;&gt;0,$K$2,"")))))))</f>
        <v>0</v>
      </c>
      <c r="S29" s="247"/>
    </row>
    <row r="30" spans="1:19" ht="18.75" customHeight="1">
      <c r="A30" s="23">
        <v>19</v>
      </c>
      <c r="H30" s="527"/>
      <c r="I30" s="962">
        <v>100</v>
      </c>
      <c r="J30" s="2007" t="s">
        <v>481</v>
      </c>
      <c r="K30" s="1993"/>
      <c r="L30" s="214">
        <f t="shared" ref="L30:Q30" si="0">SUM(L31:L32)</f>
        <v>0</v>
      </c>
      <c r="M30" s="215">
        <f t="shared" si="0"/>
        <v>0</v>
      </c>
      <c r="N30" s="328">
        <f t="shared" si="0"/>
        <v>0</v>
      </c>
      <c r="O30" s="329">
        <f t="shared" si="0"/>
        <v>0</v>
      </c>
      <c r="P30" s="329">
        <f t="shared" si="0"/>
        <v>0</v>
      </c>
      <c r="Q30" s="330">
        <f t="shared" si="0"/>
        <v>0</v>
      </c>
      <c r="R30" s="1284">
        <f>(IF($E30&lt;&gt;0,$K$2,IF($F30&lt;&gt;0,$K$2,IF($G30&lt;&gt;0,$K$2,IF($H30&lt;&gt;0,$K$2,IF($I30&lt;&gt;0,$K$2,IF($J30&lt;&gt;0,$K$2,"")))))))</f>
        <v>0</v>
      </c>
      <c r="S30" s="248"/>
    </row>
    <row r="31" spans="1:19" ht="18.75" customHeight="1">
      <c r="A31" s="23">
        <v>20</v>
      </c>
      <c r="H31" s="527"/>
      <c r="I31" s="963"/>
      <c r="J31" s="964">
        <v>101</v>
      </c>
      <c r="K31" s="965" t="s">
        <v>482</v>
      </c>
      <c r="L31" s="369"/>
      <c r="M31" s="378">
        <f>N31+O31+P31+Q31</f>
        <v>0</v>
      </c>
      <c r="N31" s="295"/>
      <c r="O31" s="296"/>
      <c r="P31" s="296"/>
      <c r="Q31" s="297"/>
      <c r="R31" s="1284">
        <f t="shared" ref="R31:R100" si="1">(IF($E31&lt;&gt;0,$K$2,IF($F31&lt;&gt;0,$K$2,IF($G31&lt;&gt;0,$K$2,IF($H31&lt;&gt;0,$K$2,IF($I31&lt;&gt;0,$K$2,IF($J31&lt;&gt;0,$K$2,"")))))))</f>
        <v>0</v>
      </c>
      <c r="S31" s="248"/>
    </row>
    <row r="32" spans="1:19" ht="18.75" customHeight="1">
      <c r="A32" s="23">
        <v>21</v>
      </c>
      <c r="H32" s="527"/>
      <c r="I32" s="963"/>
      <c r="J32" s="966">
        <v>102</v>
      </c>
      <c r="K32" s="967" t="s">
        <v>483</v>
      </c>
      <c r="L32" s="375"/>
      <c r="M32" s="379">
        <f>N32+O32+P32+Q32</f>
        <v>0</v>
      </c>
      <c r="N32" s="307"/>
      <c r="O32" s="308"/>
      <c r="P32" s="308"/>
      <c r="Q32" s="309"/>
      <c r="R32" s="1284">
        <f t="shared" si="1"/>
        <v>0</v>
      </c>
      <c r="S32" s="248"/>
    </row>
    <row r="33" spans="1:19" ht="18.75" customHeight="1">
      <c r="A33" s="23">
        <v>22</v>
      </c>
      <c r="H33" s="527"/>
      <c r="I33" s="962">
        <v>200</v>
      </c>
      <c r="J33" s="2010" t="s">
        <v>484</v>
      </c>
      <c r="K33" s="2010"/>
      <c r="L33" s="214">
        <f t="shared" ref="L33:Q33" si="2">SUM(L34:L38)</f>
        <v>0</v>
      </c>
      <c r="M33" s="215">
        <f t="shared" si="2"/>
        <v>0</v>
      </c>
      <c r="N33" s="328">
        <f t="shared" si="2"/>
        <v>0</v>
      </c>
      <c r="O33" s="329">
        <f t="shared" si="2"/>
        <v>0</v>
      </c>
      <c r="P33" s="329">
        <f t="shared" si="2"/>
        <v>0</v>
      </c>
      <c r="Q33" s="330">
        <f t="shared" si="2"/>
        <v>0</v>
      </c>
      <c r="R33" s="1284">
        <f t="shared" si="1"/>
        <v>0</v>
      </c>
      <c r="S33" s="248"/>
    </row>
    <row r="34" spans="1:19" ht="18.75" customHeight="1">
      <c r="A34" s="23">
        <v>23</v>
      </c>
      <c r="H34" s="527"/>
      <c r="I34" s="968"/>
      <c r="J34" s="964">
        <v>201</v>
      </c>
      <c r="K34" s="965" t="s">
        <v>485</v>
      </c>
      <c r="L34" s="369"/>
      <c r="M34" s="378">
        <f>N34+O34+P34+Q34</f>
        <v>0</v>
      </c>
      <c r="N34" s="295"/>
      <c r="O34" s="296"/>
      <c r="P34" s="296"/>
      <c r="Q34" s="297"/>
      <c r="R34" s="1284">
        <f t="shared" si="1"/>
        <v>0</v>
      </c>
      <c r="S34" s="248"/>
    </row>
    <row r="35" spans="1:19" ht="18.75" customHeight="1">
      <c r="A35" s="23">
        <v>24</v>
      </c>
      <c r="H35" s="527"/>
      <c r="I35" s="969"/>
      <c r="J35" s="970">
        <v>202</v>
      </c>
      <c r="K35" s="971" t="s">
        <v>486</v>
      </c>
      <c r="L35" s="371"/>
      <c r="M35" s="380">
        <f>N35+O35+P35+Q35</f>
        <v>0</v>
      </c>
      <c r="N35" s="298"/>
      <c r="O35" s="299"/>
      <c r="P35" s="299"/>
      <c r="Q35" s="300"/>
      <c r="R35" s="1284">
        <f t="shared" si="1"/>
        <v>0</v>
      </c>
      <c r="S35" s="248"/>
    </row>
    <row r="36" spans="1:19" ht="18.75" customHeight="1">
      <c r="A36" s="23">
        <v>25</v>
      </c>
      <c r="H36" s="527"/>
      <c r="I36" s="972"/>
      <c r="J36" s="970">
        <v>205</v>
      </c>
      <c r="K36" s="971" t="s">
        <v>838</v>
      </c>
      <c r="L36" s="371"/>
      <c r="M36" s="380">
        <f>N36+O36+P36+Q36</f>
        <v>0</v>
      </c>
      <c r="N36" s="298"/>
      <c r="O36" s="299"/>
      <c r="P36" s="299"/>
      <c r="Q36" s="300"/>
      <c r="R36" s="1284">
        <f t="shared" si="1"/>
        <v>0</v>
      </c>
      <c r="S36" s="248"/>
    </row>
    <row r="37" spans="1:19" ht="18.75" customHeight="1">
      <c r="A37" s="23">
        <v>26</v>
      </c>
      <c r="H37" s="527"/>
      <c r="I37" s="972"/>
      <c r="J37" s="970">
        <v>208</v>
      </c>
      <c r="K37" s="973" t="s">
        <v>839</v>
      </c>
      <c r="L37" s="371"/>
      <c r="M37" s="380">
        <f>N37+O37+P37+Q37</f>
        <v>0</v>
      </c>
      <c r="N37" s="298"/>
      <c r="O37" s="299"/>
      <c r="P37" s="299"/>
      <c r="Q37" s="300"/>
      <c r="R37" s="1284">
        <f t="shared" si="1"/>
        <v>0</v>
      </c>
      <c r="S37" s="248"/>
    </row>
    <row r="38" spans="1:19" ht="18.75" customHeight="1">
      <c r="A38" s="23">
        <v>27</v>
      </c>
      <c r="H38" s="527"/>
      <c r="I38" s="968"/>
      <c r="J38" s="966">
        <v>209</v>
      </c>
      <c r="K38" s="974" t="s">
        <v>840</v>
      </c>
      <c r="L38" s="375"/>
      <c r="M38" s="379">
        <f>N38+O38+P38+Q38</f>
        <v>0</v>
      </c>
      <c r="N38" s="307"/>
      <c r="O38" s="308"/>
      <c r="P38" s="308"/>
      <c r="Q38" s="309"/>
      <c r="R38" s="1284">
        <f t="shared" si="1"/>
        <v>0</v>
      </c>
      <c r="S38" s="248"/>
    </row>
    <row r="39" spans="1:19" ht="18.75" customHeight="1">
      <c r="A39" s="23">
        <v>28</v>
      </c>
      <c r="H39" s="527"/>
      <c r="I39" s="962">
        <v>500</v>
      </c>
      <c r="J39" s="2038" t="s">
        <v>841</v>
      </c>
      <c r="K39" s="2038"/>
      <c r="L39" s="214">
        <f t="shared" ref="L39:Q39" si="3">SUM(L40:L46)</f>
        <v>0</v>
      </c>
      <c r="M39" s="215">
        <f t="shared" si="3"/>
        <v>0</v>
      </c>
      <c r="N39" s="328">
        <f t="shared" si="3"/>
        <v>0</v>
      </c>
      <c r="O39" s="329">
        <f t="shared" si="3"/>
        <v>0</v>
      </c>
      <c r="P39" s="329">
        <f t="shared" si="3"/>
        <v>0</v>
      </c>
      <c r="Q39" s="330">
        <f t="shared" si="3"/>
        <v>0</v>
      </c>
      <c r="R39" s="1284">
        <f t="shared" si="1"/>
        <v>0</v>
      </c>
      <c r="S39" s="248"/>
    </row>
    <row r="40" spans="1:19" ht="18.75" customHeight="1">
      <c r="A40" s="23">
        <v>29</v>
      </c>
      <c r="H40" s="527"/>
      <c r="I40" s="968"/>
      <c r="J40" s="975">
        <v>551</v>
      </c>
      <c r="K40" s="976" t="s">
        <v>842</v>
      </c>
      <c r="L40" s="369"/>
      <c r="M40" s="378">
        <f t="shared" ref="M40:M47" si="4">N40+O40+P40+Q40</f>
        <v>0</v>
      </c>
      <c r="N40" s="1247">
        <v>0</v>
      </c>
      <c r="O40" s="1248">
        <v>0</v>
      </c>
      <c r="P40" s="1248">
        <v>0</v>
      </c>
      <c r="Q40" s="297"/>
      <c r="R40" s="1284">
        <f t="shared" si="1"/>
        <v>0</v>
      </c>
      <c r="S40" s="248"/>
    </row>
    <row r="41" spans="1:19" ht="18.75" customHeight="1">
      <c r="A41" s="23">
        <v>30</v>
      </c>
      <c r="H41" s="527"/>
      <c r="I41" s="968"/>
      <c r="J41" s="977">
        <f>J40+1</f>
        <v>552</v>
      </c>
      <c r="K41" s="978" t="s">
        <v>843</v>
      </c>
      <c r="L41" s="371"/>
      <c r="M41" s="380">
        <f t="shared" si="4"/>
        <v>0</v>
      </c>
      <c r="N41" s="1249">
        <v>0</v>
      </c>
      <c r="O41" s="1250">
        <v>0</v>
      </c>
      <c r="P41" s="1250">
        <v>0</v>
      </c>
      <c r="Q41" s="300"/>
      <c r="R41" s="1284">
        <f t="shared" si="1"/>
        <v>0</v>
      </c>
      <c r="S41" s="248"/>
    </row>
    <row r="42" spans="1:19" ht="18.75" customHeight="1">
      <c r="A42" s="23">
        <v>31</v>
      </c>
      <c r="H42" s="527"/>
      <c r="I42" s="979"/>
      <c r="J42" s="977">
        <v>558</v>
      </c>
      <c r="K42" s="980" t="s">
        <v>1322</v>
      </c>
      <c r="L42" s="371"/>
      <c r="M42" s="380">
        <f>N42+O42+P42+Q42</f>
        <v>0</v>
      </c>
      <c r="N42" s="1249">
        <v>0</v>
      </c>
      <c r="O42" s="1250">
        <v>0</v>
      </c>
      <c r="P42" s="1250">
        <v>0</v>
      </c>
      <c r="Q42" s="498">
        <v>0</v>
      </c>
      <c r="R42" s="1284">
        <f t="shared" si="1"/>
        <v>0</v>
      </c>
      <c r="S42" s="248"/>
    </row>
    <row r="43" spans="1:19" ht="18.75" customHeight="1">
      <c r="A43" s="23">
        <v>32</v>
      </c>
      <c r="H43" s="527"/>
      <c r="I43" s="979"/>
      <c r="J43" s="977">
        <v>560</v>
      </c>
      <c r="K43" s="980" t="s">
        <v>844</v>
      </c>
      <c r="L43" s="371"/>
      <c r="M43" s="380">
        <f t="shared" si="4"/>
        <v>0</v>
      </c>
      <c r="N43" s="1249">
        <v>0</v>
      </c>
      <c r="O43" s="1250">
        <v>0</v>
      </c>
      <c r="P43" s="1250">
        <v>0</v>
      </c>
      <c r="Q43" s="300"/>
      <c r="R43" s="1284">
        <f t="shared" si="1"/>
        <v>0</v>
      </c>
      <c r="S43" s="248"/>
    </row>
    <row r="44" spans="1:19" ht="18.75" customHeight="1">
      <c r="A44" s="23">
        <v>33</v>
      </c>
      <c r="H44" s="527"/>
      <c r="I44" s="979"/>
      <c r="J44" s="977">
        <v>580</v>
      </c>
      <c r="K44" s="978" t="s">
        <v>845</v>
      </c>
      <c r="L44" s="371"/>
      <c r="M44" s="380">
        <f t="shared" si="4"/>
        <v>0</v>
      </c>
      <c r="N44" s="1249">
        <v>0</v>
      </c>
      <c r="O44" s="1250">
        <v>0</v>
      </c>
      <c r="P44" s="1250">
        <v>0</v>
      </c>
      <c r="Q44" s="300"/>
      <c r="R44" s="1284">
        <f t="shared" si="1"/>
        <v>0</v>
      </c>
      <c r="S44" s="248"/>
    </row>
    <row r="45" spans="1:19" ht="31.5">
      <c r="A45" s="23">
        <v>34</v>
      </c>
      <c r="H45" s="527"/>
      <c r="I45" s="968"/>
      <c r="J45" s="970">
        <v>588</v>
      </c>
      <c r="K45" s="973" t="s">
        <v>1326</v>
      </c>
      <c r="L45" s="371"/>
      <c r="M45" s="380">
        <f>N45+O45+P45+Q45</f>
        <v>0</v>
      </c>
      <c r="N45" s="1249">
        <v>0</v>
      </c>
      <c r="O45" s="1250">
        <v>0</v>
      </c>
      <c r="P45" s="1250">
        <v>0</v>
      </c>
      <c r="Q45" s="498">
        <v>0</v>
      </c>
      <c r="R45" s="1284">
        <f t="shared" si="1"/>
        <v>0</v>
      </c>
      <c r="S45" s="248"/>
    </row>
    <row r="46" spans="1:19" ht="31.5">
      <c r="A46" s="23">
        <v>35</v>
      </c>
      <c r="H46" s="527"/>
      <c r="I46" s="968"/>
      <c r="J46" s="981">
        <v>590</v>
      </c>
      <c r="K46" s="982" t="s">
        <v>846</v>
      </c>
      <c r="L46" s="375"/>
      <c r="M46" s="379">
        <f t="shared" si="4"/>
        <v>0</v>
      </c>
      <c r="N46" s="307"/>
      <c r="O46" s="308"/>
      <c r="P46" s="308"/>
      <c r="Q46" s="309"/>
      <c r="R46" s="1284">
        <f t="shared" si="1"/>
        <v>0</v>
      </c>
      <c r="S46" s="248"/>
    </row>
    <row r="47" spans="1:19" ht="18.75" customHeight="1">
      <c r="A47" s="23">
        <v>36</v>
      </c>
      <c r="H47" s="527"/>
      <c r="I47" s="962">
        <v>800</v>
      </c>
      <c r="J47" s="2008" t="s">
        <v>970</v>
      </c>
      <c r="K47" s="2009"/>
      <c r="L47" s="1267"/>
      <c r="M47" s="217">
        <f t="shared" si="4"/>
        <v>0</v>
      </c>
      <c r="N47" s="1071"/>
      <c r="O47" s="1072"/>
      <c r="P47" s="1072"/>
      <c r="Q47" s="1073"/>
      <c r="R47" s="1284">
        <f t="shared" si="1"/>
        <v>0</v>
      </c>
      <c r="S47" s="248"/>
    </row>
    <row r="48" spans="1:19" ht="18.75" customHeight="1">
      <c r="A48" s="23">
        <v>37</v>
      </c>
      <c r="H48" s="527"/>
      <c r="I48" s="962">
        <v>1000</v>
      </c>
      <c r="J48" s="2010" t="s">
        <v>848</v>
      </c>
      <c r="K48" s="2010"/>
      <c r="L48" s="216">
        <f t="shared" ref="L48:Q48" si="5">SUM(L49:L65)</f>
        <v>0</v>
      </c>
      <c r="M48" s="217">
        <f t="shared" si="5"/>
        <v>0</v>
      </c>
      <c r="N48" s="328">
        <f t="shared" si="5"/>
        <v>0</v>
      </c>
      <c r="O48" s="329">
        <f t="shared" si="5"/>
        <v>0</v>
      </c>
      <c r="P48" s="329">
        <f t="shared" si="5"/>
        <v>0</v>
      </c>
      <c r="Q48" s="330">
        <f t="shared" si="5"/>
        <v>0</v>
      </c>
      <c r="R48" s="1284">
        <f t="shared" si="1"/>
        <v>0</v>
      </c>
      <c r="S48" s="248"/>
    </row>
    <row r="49" spans="1:19" ht="18.75" customHeight="1">
      <c r="A49" s="23">
        <v>38</v>
      </c>
      <c r="H49" s="527"/>
      <c r="I49" s="969"/>
      <c r="J49" s="964">
        <v>1011</v>
      </c>
      <c r="K49" s="983" t="s">
        <v>849</v>
      </c>
      <c r="L49" s="369"/>
      <c r="M49" s="378">
        <f t="shared" ref="M49:M65" si="6">N49+O49+P49+Q49</f>
        <v>0</v>
      </c>
      <c r="N49" s="295"/>
      <c r="O49" s="296"/>
      <c r="P49" s="296"/>
      <c r="Q49" s="297"/>
      <c r="R49" s="1284">
        <f t="shared" si="1"/>
        <v>0</v>
      </c>
      <c r="S49" s="248"/>
    </row>
    <row r="50" spans="1:19" ht="18.75" customHeight="1">
      <c r="A50" s="23">
        <v>39</v>
      </c>
      <c r="E50" s="34"/>
      <c r="H50" s="527"/>
      <c r="I50" s="969"/>
      <c r="J50" s="970">
        <v>1012</v>
      </c>
      <c r="K50" s="971" t="s">
        <v>850</v>
      </c>
      <c r="L50" s="371"/>
      <c r="M50" s="380">
        <f t="shared" si="6"/>
        <v>0</v>
      </c>
      <c r="N50" s="298"/>
      <c r="O50" s="299"/>
      <c r="P50" s="299"/>
      <c r="Q50" s="300"/>
      <c r="R50" s="1284">
        <f t="shared" si="1"/>
        <v>0</v>
      </c>
      <c r="S50" s="248"/>
    </row>
    <row r="51" spans="1:19" ht="18.75" customHeight="1">
      <c r="A51" s="23">
        <v>40</v>
      </c>
      <c r="E51" s="34"/>
      <c r="H51" s="527"/>
      <c r="I51" s="969"/>
      <c r="J51" s="970">
        <v>1013</v>
      </c>
      <c r="K51" s="971" t="s">
        <v>851</v>
      </c>
      <c r="L51" s="371"/>
      <c r="M51" s="380">
        <f t="shared" si="6"/>
        <v>0</v>
      </c>
      <c r="N51" s="298"/>
      <c r="O51" s="299"/>
      <c r="P51" s="299"/>
      <c r="Q51" s="300"/>
      <c r="R51" s="1284">
        <f t="shared" si="1"/>
        <v>0</v>
      </c>
      <c r="S51" s="248"/>
    </row>
    <row r="52" spans="1:19" ht="18.75" customHeight="1">
      <c r="A52" s="23">
        <v>41</v>
      </c>
      <c r="E52" s="34"/>
      <c r="H52" s="527"/>
      <c r="I52" s="969"/>
      <c r="J52" s="970">
        <v>1014</v>
      </c>
      <c r="K52" s="971" t="s">
        <v>852</v>
      </c>
      <c r="L52" s="371"/>
      <c r="M52" s="380">
        <f t="shared" si="6"/>
        <v>0</v>
      </c>
      <c r="N52" s="298"/>
      <c r="O52" s="299"/>
      <c r="P52" s="299"/>
      <c r="Q52" s="300"/>
      <c r="R52" s="1284">
        <f t="shared" si="1"/>
        <v>0</v>
      </c>
      <c r="S52" s="248"/>
    </row>
    <row r="53" spans="1:19" ht="18.75" customHeight="1">
      <c r="A53" s="23">
        <v>42</v>
      </c>
      <c r="E53" s="34"/>
      <c r="H53" s="527"/>
      <c r="I53" s="969"/>
      <c r="J53" s="970">
        <v>1015</v>
      </c>
      <c r="K53" s="971" t="s">
        <v>853</v>
      </c>
      <c r="L53" s="371"/>
      <c r="M53" s="380">
        <f t="shared" si="6"/>
        <v>0</v>
      </c>
      <c r="N53" s="298"/>
      <c r="O53" s="299"/>
      <c r="P53" s="299"/>
      <c r="Q53" s="300"/>
      <c r="R53" s="1284">
        <f t="shared" si="1"/>
        <v>0</v>
      </c>
      <c r="S53" s="248"/>
    </row>
    <row r="54" spans="1:19" ht="18.75" customHeight="1">
      <c r="A54" s="23">
        <v>43</v>
      </c>
      <c r="E54" s="34"/>
      <c r="H54" s="527"/>
      <c r="I54" s="969"/>
      <c r="J54" s="984">
        <v>1016</v>
      </c>
      <c r="K54" s="985" t="s">
        <v>854</v>
      </c>
      <c r="L54" s="373"/>
      <c r="M54" s="381">
        <f t="shared" si="6"/>
        <v>0</v>
      </c>
      <c r="N54" s="359"/>
      <c r="O54" s="360"/>
      <c r="P54" s="360"/>
      <c r="Q54" s="361"/>
      <c r="R54" s="1284">
        <f t="shared" si="1"/>
        <v>0</v>
      </c>
      <c r="S54" s="248"/>
    </row>
    <row r="55" spans="1:19" ht="18.75" customHeight="1">
      <c r="A55" s="23">
        <v>44</v>
      </c>
      <c r="E55" s="34"/>
      <c r="H55" s="527"/>
      <c r="I55" s="963"/>
      <c r="J55" s="986">
        <v>1020</v>
      </c>
      <c r="K55" s="987" t="s">
        <v>855</v>
      </c>
      <c r="L55" s="1268"/>
      <c r="M55" s="383">
        <f t="shared" si="6"/>
        <v>0</v>
      </c>
      <c r="N55" s="304"/>
      <c r="O55" s="305"/>
      <c r="P55" s="305"/>
      <c r="Q55" s="306"/>
      <c r="R55" s="1284">
        <f t="shared" si="1"/>
        <v>0</v>
      </c>
      <c r="S55" s="248"/>
    </row>
    <row r="56" spans="1:19" ht="18.75" customHeight="1">
      <c r="A56" s="23">
        <v>45</v>
      </c>
      <c r="E56" s="34"/>
      <c r="H56" s="527"/>
      <c r="I56" s="969"/>
      <c r="J56" s="988">
        <v>1030</v>
      </c>
      <c r="K56" s="989" t="s">
        <v>856</v>
      </c>
      <c r="L56" s="1269"/>
      <c r="M56" s="385">
        <f t="shared" si="6"/>
        <v>0</v>
      </c>
      <c r="N56" s="301"/>
      <c r="O56" s="302"/>
      <c r="P56" s="302"/>
      <c r="Q56" s="303"/>
      <c r="R56" s="1284">
        <f t="shared" si="1"/>
        <v>0</v>
      </c>
      <c r="S56" s="248"/>
    </row>
    <row r="57" spans="1:19" ht="18.75" customHeight="1">
      <c r="A57" s="23">
        <v>46</v>
      </c>
      <c r="E57" s="34"/>
      <c r="H57" s="527"/>
      <c r="I57" s="969"/>
      <c r="J57" s="986">
        <v>1051</v>
      </c>
      <c r="K57" s="990" t="s">
        <v>857</v>
      </c>
      <c r="L57" s="1268"/>
      <c r="M57" s="383">
        <f t="shared" si="6"/>
        <v>0</v>
      </c>
      <c r="N57" s="304"/>
      <c r="O57" s="305"/>
      <c r="P57" s="305"/>
      <c r="Q57" s="306"/>
      <c r="R57" s="1284">
        <f t="shared" si="1"/>
        <v>0</v>
      </c>
      <c r="S57" s="248"/>
    </row>
    <row r="58" spans="1:19" ht="18.75" customHeight="1">
      <c r="A58" s="23">
        <v>47</v>
      </c>
      <c r="C58" s="27"/>
      <c r="E58" s="34"/>
      <c r="H58" s="527"/>
      <c r="I58" s="969"/>
      <c r="J58" s="970">
        <v>1052</v>
      </c>
      <c r="K58" s="971" t="s">
        <v>858</v>
      </c>
      <c r="L58" s="371"/>
      <c r="M58" s="380">
        <f t="shared" si="6"/>
        <v>0</v>
      </c>
      <c r="N58" s="298"/>
      <c r="O58" s="299"/>
      <c r="P58" s="299"/>
      <c r="Q58" s="300"/>
      <c r="R58" s="1284">
        <f t="shared" si="1"/>
        <v>0</v>
      </c>
      <c r="S58" s="248"/>
    </row>
    <row r="59" spans="1:19" ht="18.75" customHeight="1">
      <c r="A59" s="23">
        <v>48</v>
      </c>
      <c r="E59" s="34"/>
      <c r="H59" s="527"/>
      <c r="I59" s="969"/>
      <c r="J59" s="988">
        <v>1053</v>
      </c>
      <c r="K59" s="989" t="s">
        <v>1211</v>
      </c>
      <c r="L59" s="1269"/>
      <c r="M59" s="385">
        <f t="shared" si="6"/>
        <v>0</v>
      </c>
      <c r="N59" s="301"/>
      <c r="O59" s="302"/>
      <c r="P59" s="302"/>
      <c r="Q59" s="303"/>
      <c r="R59" s="1284">
        <f t="shared" si="1"/>
        <v>0</v>
      </c>
      <c r="S59" s="248"/>
    </row>
    <row r="60" spans="1:19" ht="18.75" customHeight="1">
      <c r="A60" s="23">
        <v>49</v>
      </c>
      <c r="E60" s="34"/>
      <c r="H60" s="527"/>
      <c r="I60" s="969"/>
      <c r="J60" s="986">
        <v>1062</v>
      </c>
      <c r="K60" s="987" t="s">
        <v>859</v>
      </c>
      <c r="L60" s="1268"/>
      <c r="M60" s="383">
        <f t="shared" si="6"/>
        <v>0</v>
      </c>
      <c r="N60" s="304"/>
      <c r="O60" s="305"/>
      <c r="P60" s="305"/>
      <c r="Q60" s="306"/>
      <c r="R60" s="1284">
        <f t="shared" si="1"/>
        <v>0</v>
      </c>
      <c r="S60" s="248"/>
    </row>
    <row r="61" spans="1:19" ht="18.75" customHeight="1">
      <c r="A61" s="23">
        <v>50</v>
      </c>
      <c r="E61" s="34"/>
      <c r="H61" s="527"/>
      <c r="I61" s="969"/>
      <c r="J61" s="988">
        <v>1063</v>
      </c>
      <c r="K61" s="991" t="s">
        <v>1180</v>
      </c>
      <c r="L61" s="1269"/>
      <c r="M61" s="385">
        <f t="shared" si="6"/>
        <v>0</v>
      </c>
      <c r="N61" s="301"/>
      <c r="O61" s="302"/>
      <c r="P61" s="302"/>
      <c r="Q61" s="303"/>
      <c r="R61" s="1284">
        <f t="shared" si="1"/>
        <v>0</v>
      </c>
      <c r="S61" s="248"/>
    </row>
    <row r="62" spans="1:19" ht="18.75" customHeight="1">
      <c r="A62" s="23">
        <v>51</v>
      </c>
      <c r="E62" s="34"/>
      <c r="H62" s="527"/>
      <c r="I62" s="969"/>
      <c r="J62" s="992">
        <v>1069</v>
      </c>
      <c r="K62" s="993" t="s">
        <v>860</v>
      </c>
      <c r="L62" s="1270"/>
      <c r="M62" s="387">
        <f t="shared" si="6"/>
        <v>0</v>
      </c>
      <c r="N62" s="482"/>
      <c r="O62" s="483"/>
      <c r="P62" s="483"/>
      <c r="Q62" s="447"/>
      <c r="R62" s="1284">
        <f t="shared" si="1"/>
        <v>0</v>
      </c>
      <c r="S62" s="248"/>
    </row>
    <row r="63" spans="1:19" ht="18.75" customHeight="1">
      <c r="A63" s="23">
        <v>52</v>
      </c>
      <c r="E63" s="34"/>
      <c r="H63" s="527"/>
      <c r="I63" s="963"/>
      <c r="J63" s="986">
        <v>1091</v>
      </c>
      <c r="K63" s="990" t="s">
        <v>1212</v>
      </c>
      <c r="L63" s="1268"/>
      <c r="M63" s="383">
        <f t="shared" si="6"/>
        <v>0</v>
      </c>
      <c r="N63" s="304"/>
      <c r="O63" s="305"/>
      <c r="P63" s="305"/>
      <c r="Q63" s="306"/>
      <c r="R63" s="1284">
        <f t="shared" si="1"/>
        <v>0</v>
      </c>
      <c r="S63" s="248"/>
    </row>
    <row r="64" spans="1:19" ht="18.75" customHeight="1">
      <c r="A64" s="23">
        <v>53</v>
      </c>
      <c r="E64" s="34"/>
      <c r="H64" s="527"/>
      <c r="I64" s="969"/>
      <c r="J64" s="970">
        <v>1092</v>
      </c>
      <c r="K64" s="971" t="s">
        <v>994</v>
      </c>
      <c r="L64" s="371"/>
      <c r="M64" s="380">
        <f t="shared" si="6"/>
        <v>0</v>
      </c>
      <c r="N64" s="298"/>
      <c r="O64" s="299"/>
      <c r="P64" s="299"/>
      <c r="Q64" s="300"/>
      <c r="R64" s="1284">
        <f t="shared" si="1"/>
        <v>0</v>
      </c>
      <c r="S64" s="248"/>
    </row>
    <row r="65" spans="1:19" ht="18.75" customHeight="1">
      <c r="A65" s="23">
        <v>54</v>
      </c>
      <c r="E65" s="34"/>
      <c r="H65" s="527"/>
      <c r="I65" s="969"/>
      <c r="J65" s="966">
        <v>1098</v>
      </c>
      <c r="K65" s="994" t="s">
        <v>861</v>
      </c>
      <c r="L65" s="375"/>
      <c r="M65" s="379">
        <f t="shared" si="6"/>
        <v>0</v>
      </c>
      <c r="N65" s="307"/>
      <c r="O65" s="308"/>
      <c r="P65" s="308"/>
      <c r="Q65" s="309"/>
      <c r="R65" s="1284">
        <f t="shared" si="1"/>
        <v>0</v>
      </c>
      <c r="S65" s="248"/>
    </row>
    <row r="66" spans="1:19" ht="18.75" customHeight="1">
      <c r="A66" s="23">
        <v>55</v>
      </c>
      <c r="E66" s="34"/>
      <c r="H66" s="527"/>
      <c r="I66" s="962">
        <v>1900</v>
      </c>
      <c r="J66" s="1996" t="s">
        <v>558</v>
      </c>
      <c r="K66" s="1996"/>
      <c r="L66" s="216">
        <f t="shared" ref="L66:Q66" si="7">SUM(L67:L69)</f>
        <v>0</v>
      </c>
      <c r="M66" s="217">
        <f t="shared" si="7"/>
        <v>0</v>
      </c>
      <c r="N66" s="328">
        <f t="shared" si="7"/>
        <v>0</v>
      </c>
      <c r="O66" s="329">
        <f t="shared" si="7"/>
        <v>0</v>
      </c>
      <c r="P66" s="329">
        <f t="shared" si="7"/>
        <v>0</v>
      </c>
      <c r="Q66" s="330">
        <f t="shared" si="7"/>
        <v>0</v>
      </c>
      <c r="R66" s="1284">
        <f t="shared" si="1"/>
        <v>0</v>
      </c>
      <c r="S66" s="248"/>
    </row>
    <row r="67" spans="1:19" ht="18.75" customHeight="1">
      <c r="A67" s="23">
        <v>56</v>
      </c>
      <c r="E67" s="34"/>
      <c r="H67" s="527"/>
      <c r="I67" s="969"/>
      <c r="J67" s="964">
        <v>1901</v>
      </c>
      <c r="K67" s="1826" t="s">
        <v>559</v>
      </c>
      <c r="L67" s="369"/>
      <c r="M67" s="378">
        <f>N67+O67+P67+Q67</f>
        <v>0</v>
      </c>
      <c r="N67" s="295"/>
      <c r="O67" s="296"/>
      <c r="P67" s="296"/>
      <c r="Q67" s="297"/>
      <c r="R67" s="1284">
        <f t="shared" si="1"/>
        <v>0</v>
      </c>
      <c r="S67" s="248"/>
    </row>
    <row r="68" spans="1:19" ht="18.75" customHeight="1">
      <c r="A68" s="23">
        <v>57</v>
      </c>
      <c r="E68" s="34"/>
      <c r="H68" s="527"/>
      <c r="I68" s="996"/>
      <c r="J68" s="970">
        <v>1981</v>
      </c>
      <c r="K68" s="1827" t="s">
        <v>560</v>
      </c>
      <c r="L68" s="371"/>
      <c r="M68" s="380">
        <f>N68+O68+P68+Q68</f>
        <v>0</v>
      </c>
      <c r="N68" s="298"/>
      <c r="O68" s="299"/>
      <c r="P68" s="299"/>
      <c r="Q68" s="300"/>
      <c r="R68" s="1284">
        <f t="shared" si="1"/>
        <v>0</v>
      </c>
      <c r="S68" s="248"/>
    </row>
    <row r="69" spans="1:19" ht="18.75" customHeight="1">
      <c r="A69" s="23">
        <v>58</v>
      </c>
      <c r="E69" s="34"/>
      <c r="H69" s="527"/>
      <c r="I69" s="969"/>
      <c r="J69" s="966">
        <v>1991</v>
      </c>
      <c r="K69" s="1828" t="s">
        <v>561</v>
      </c>
      <c r="L69" s="375"/>
      <c r="M69" s="379">
        <f>N69+O69+P69+Q69</f>
        <v>0</v>
      </c>
      <c r="N69" s="307"/>
      <c r="O69" s="308"/>
      <c r="P69" s="308"/>
      <c r="Q69" s="309"/>
      <c r="R69" s="1284">
        <f t="shared" si="1"/>
        <v>0</v>
      </c>
      <c r="S69" s="248"/>
    </row>
    <row r="70" spans="1:19" ht="18.75" customHeight="1">
      <c r="A70" s="23">
        <v>59</v>
      </c>
      <c r="E70" s="34"/>
      <c r="H70" s="527"/>
      <c r="I70" s="962">
        <v>2100</v>
      </c>
      <c r="J70" s="1996" t="s">
        <v>978</v>
      </c>
      <c r="K70" s="1996"/>
      <c r="L70" s="216">
        <f t="shared" ref="L70:Q70" si="8">SUM(L71:L75)</f>
        <v>0</v>
      </c>
      <c r="M70" s="217">
        <f t="shared" si="8"/>
        <v>0</v>
      </c>
      <c r="N70" s="328">
        <f t="shared" si="8"/>
        <v>0</v>
      </c>
      <c r="O70" s="329">
        <f t="shared" si="8"/>
        <v>0</v>
      </c>
      <c r="P70" s="329">
        <f t="shared" si="8"/>
        <v>0</v>
      </c>
      <c r="Q70" s="330">
        <f t="shared" si="8"/>
        <v>0</v>
      </c>
      <c r="R70" s="1284">
        <f t="shared" si="1"/>
        <v>0</v>
      </c>
      <c r="S70" s="248"/>
    </row>
    <row r="71" spans="1:19" ht="18.75" customHeight="1">
      <c r="A71" s="23">
        <v>60</v>
      </c>
      <c r="E71" s="34"/>
      <c r="H71" s="527"/>
      <c r="I71" s="969"/>
      <c r="J71" s="964">
        <v>2110</v>
      </c>
      <c r="K71" s="1826" t="s">
        <v>2130</v>
      </c>
      <c r="L71" s="369"/>
      <c r="M71" s="378">
        <f>N71+O71+P71+Q71</f>
        <v>0</v>
      </c>
      <c r="N71" s="295"/>
      <c r="O71" s="296"/>
      <c r="P71" s="296"/>
      <c r="Q71" s="297"/>
      <c r="R71" s="1284">
        <f t="shared" si="1"/>
        <v>0</v>
      </c>
      <c r="S71" s="248"/>
    </row>
    <row r="72" spans="1:19" ht="18.75" customHeight="1">
      <c r="A72" s="23">
        <v>61</v>
      </c>
      <c r="E72" s="34"/>
      <c r="H72" s="527"/>
      <c r="I72" s="996"/>
      <c r="J72" s="970">
        <v>2120</v>
      </c>
      <c r="K72" s="1827" t="s">
        <v>2131</v>
      </c>
      <c r="L72" s="371"/>
      <c r="M72" s="380">
        <f>N72+O72+P72+Q72</f>
        <v>0</v>
      </c>
      <c r="N72" s="298"/>
      <c r="O72" s="299"/>
      <c r="P72" s="299"/>
      <c r="Q72" s="300"/>
      <c r="R72" s="1284">
        <f t="shared" si="1"/>
        <v>0</v>
      </c>
      <c r="S72" s="248"/>
    </row>
    <row r="73" spans="1:19" ht="18.75" customHeight="1">
      <c r="A73" s="23">
        <v>62</v>
      </c>
      <c r="E73" s="34"/>
      <c r="H73" s="527"/>
      <c r="I73" s="996"/>
      <c r="J73" s="970">
        <v>2125</v>
      </c>
      <c r="K73" s="1827" t="s">
        <v>2132</v>
      </c>
      <c r="L73" s="371"/>
      <c r="M73" s="380">
        <f>N73+O73+P73+Q73</f>
        <v>0</v>
      </c>
      <c r="N73" s="298"/>
      <c r="O73" s="299"/>
      <c r="P73" s="1250">
        <v>0</v>
      </c>
      <c r="Q73" s="300"/>
      <c r="R73" s="1284">
        <f t="shared" si="1"/>
        <v>0</v>
      </c>
      <c r="S73" s="248"/>
    </row>
    <row r="74" spans="1:19" ht="18.75" customHeight="1">
      <c r="A74" s="23">
        <v>63</v>
      </c>
      <c r="H74" s="527"/>
      <c r="I74" s="968"/>
      <c r="J74" s="970">
        <v>2140</v>
      </c>
      <c r="K74" s="1827" t="s">
        <v>2133</v>
      </c>
      <c r="L74" s="371"/>
      <c r="M74" s="380">
        <f>N74+O74+P74+Q74</f>
        <v>0</v>
      </c>
      <c r="N74" s="298"/>
      <c r="O74" s="299"/>
      <c r="P74" s="1250">
        <v>0</v>
      </c>
      <c r="Q74" s="300"/>
      <c r="R74" s="1284">
        <f t="shared" si="1"/>
        <v>0</v>
      </c>
      <c r="S74" s="248"/>
    </row>
    <row r="75" spans="1:19" ht="18.75" customHeight="1">
      <c r="A75" s="23">
        <v>64</v>
      </c>
      <c r="H75" s="527"/>
      <c r="I75" s="969"/>
      <c r="J75" s="966">
        <v>2190</v>
      </c>
      <c r="K75" s="1828" t="s">
        <v>866</v>
      </c>
      <c r="L75" s="375"/>
      <c r="M75" s="379">
        <f>N75+O75+P75+Q75</f>
        <v>0</v>
      </c>
      <c r="N75" s="307"/>
      <c r="O75" s="308"/>
      <c r="P75" s="1252">
        <v>0</v>
      </c>
      <c r="Q75" s="309"/>
      <c r="R75" s="1284">
        <f t="shared" si="1"/>
        <v>0</v>
      </c>
      <c r="S75" s="248"/>
    </row>
    <row r="76" spans="1:19" ht="18.75" customHeight="1">
      <c r="A76" s="23">
        <v>65</v>
      </c>
      <c r="H76" s="527"/>
      <c r="I76" s="962">
        <v>2200</v>
      </c>
      <c r="J76" s="1996" t="s">
        <v>867</v>
      </c>
      <c r="K76" s="1996"/>
      <c r="L76" s="216">
        <f t="shared" ref="L76:Q76" si="9">SUM(L77:L78)</f>
        <v>0</v>
      </c>
      <c r="M76" s="217">
        <f t="shared" si="9"/>
        <v>0</v>
      </c>
      <c r="N76" s="328">
        <f t="shared" si="9"/>
        <v>0</v>
      </c>
      <c r="O76" s="329">
        <f t="shared" si="9"/>
        <v>0</v>
      </c>
      <c r="P76" s="329">
        <f t="shared" si="9"/>
        <v>0</v>
      </c>
      <c r="Q76" s="330">
        <f t="shared" si="9"/>
        <v>0</v>
      </c>
      <c r="R76" s="1284">
        <f t="shared" si="1"/>
        <v>0</v>
      </c>
      <c r="S76" s="248"/>
    </row>
    <row r="77" spans="1:19" ht="18.75" customHeight="1">
      <c r="A77" s="23">
        <v>66</v>
      </c>
      <c r="H77" s="527"/>
      <c r="I77" s="969"/>
      <c r="J77" s="964">
        <v>2221</v>
      </c>
      <c r="K77" s="965" t="s">
        <v>2142</v>
      </c>
      <c r="L77" s="369"/>
      <c r="M77" s="378">
        <f t="shared" ref="M77:M85" si="10">N77+O77+P77+Q77</f>
        <v>0</v>
      </c>
      <c r="N77" s="295"/>
      <c r="O77" s="296"/>
      <c r="P77" s="296"/>
      <c r="Q77" s="297"/>
      <c r="R77" s="1284">
        <f t="shared" si="1"/>
        <v>0</v>
      </c>
      <c r="S77" s="248"/>
    </row>
    <row r="78" spans="1:19" ht="18.75" customHeight="1">
      <c r="A78" s="23">
        <v>67</v>
      </c>
      <c r="H78" s="527"/>
      <c r="I78" s="969"/>
      <c r="J78" s="966">
        <v>2224</v>
      </c>
      <c r="K78" s="967" t="s">
        <v>2143</v>
      </c>
      <c r="L78" s="375"/>
      <c r="M78" s="379">
        <f t="shared" si="10"/>
        <v>0</v>
      </c>
      <c r="N78" s="307"/>
      <c r="O78" s="308"/>
      <c r="P78" s="308"/>
      <c r="Q78" s="309"/>
      <c r="R78" s="1284">
        <f t="shared" si="1"/>
        <v>0</v>
      </c>
      <c r="S78" s="248"/>
    </row>
    <row r="79" spans="1:19" ht="18.75" customHeight="1">
      <c r="A79" s="23">
        <v>68</v>
      </c>
      <c r="H79" s="527"/>
      <c r="I79" s="962">
        <v>2500</v>
      </c>
      <c r="J79" s="1996" t="s">
        <v>869</v>
      </c>
      <c r="K79" s="2042"/>
      <c r="L79" s="1267"/>
      <c r="M79" s="217">
        <f t="shared" si="10"/>
        <v>0</v>
      </c>
      <c r="N79" s="1071"/>
      <c r="O79" s="1072"/>
      <c r="P79" s="1072"/>
      <c r="Q79" s="1073"/>
      <c r="R79" s="1284">
        <f t="shared" si="1"/>
        <v>0</v>
      </c>
      <c r="S79" s="248"/>
    </row>
    <row r="80" spans="1:19" ht="18.75" customHeight="1">
      <c r="A80" s="23">
        <v>69</v>
      </c>
      <c r="H80" s="527"/>
      <c r="I80" s="962">
        <v>2600</v>
      </c>
      <c r="J80" s="1992" t="s">
        <v>870</v>
      </c>
      <c r="K80" s="1993"/>
      <c r="L80" s="1267"/>
      <c r="M80" s="217">
        <f t="shared" si="10"/>
        <v>0</v>
      </c>
      <c r="N80" s="1071"/>
      <c r="O80" s="1072"/>
      <c r="P80" s="1072"/>
      <c r="Q80" s="1073"/>
      <c r="R80" s="1284">
        <f t="shared" si="1"/>
        <v>0</v>
      </c>
      <c r="S80" s="248"/>
    </row>
    <row r="81" spans="1:19" ht="18.75" customHeight="1">
      <c r="A81" s="23">
        <v>70</v>
      </c>
      <c r="H81" s="527"/>
      <c r="I81" s="962">
        <v>2700</v>
      </c>
      <c r="J81" s="1992" t="s">
        <v>871</v>
      </c>
      <c r="K81" s="1993"/>
      <c r="L81" s="1267"/>
      <c r="M81" s="217">
        <f t="shared" si="10"/>
        <v>0</v>
      </c>
      <c r="N81" s="1071"/>
      <c r="O81" s="1072"/>
      <c r="P81" s="1072"/>
      <c r="Q81" s="1073"/>
      <c r="R81" s="1284">
        <f t="shared" si="1"/>
        <v>0</v>
      </c>
      <c r="S81" s="248"/>
    </row>
    <row r="82" spans="1:19" ht="37.5" customHeight="1">
      <c r="A82" s="23">
        <v>71</v>
      </c>
      <c r="H82" s="527"/>
      <c r="I82" s="962">
        <v>2800</v>
      </c>
      <c r="J82" s="1992" t="s">
        <v>1599</v>
      </c>
      <c r="K82" s="1993"/>
      <c r="L82" s="216">
        <f t="shared" ref="L82:Q82" si="11">SUM(L83:L85)</f>
        <v>0</v>
      </c>
      <c r="M82" s="216">
        <f t="shared" si="11"/>
        <v>0</v>
      </c>
      <c r="N82" s="328">
        <f t="shared" si="11"/>
        <v>0</v>
      </c>
      <c r="O82" s="329">
        <f t="shared" si="11"/>
        <v>0</v>
      </c>
      <c r="P82" s="329">
        <f t="shared" si="11"/>
        <v>0</v>
      </c>
      <c r="Q82" s="330">
        <f t="shared" si="11"/>
        <v>0</v>
      </c>
      <c r="R82" s="1284">
        <f t="shared" si="1"/>
        <v>0</v>
      </c>
      <c r="S82" s="248"/>
    </row>
    <row r="83" spans="1:19" ht="19.5" customHeight="1">
      <c r="A83" s="23">
        <v>72</v>
      </c>
      <c r="H83" s="527"/>
      <c r="I83" s="1001"/>
      <c r="J83" s="964">
        <v>2810</v>
      </c>
      <c r="K83" s="1005" t="s">
        <v>2127</v>
      </c>
      <c r="L83" s="369"/>
      <c r="M83" s="378">
        <f t="shared" si="10"/>
        <v>0</v>
      </c>
      <c r="N83" s="295"/>
      <c r="O83" s="296"/>
      <c r="P83" s="296"/>
      <c r="Q83" s="297"/>
      <c r="R83" s="1284">
        <f t="shared" si="1"/>
        <v>0</v>
      </c>
      <c r="S83" s="248"/>
    </row>
    <row r="84" spans="1:19" ht="15.75">
      <c r="A84" s="23">
        <v>73</v>
      </c>
      <c r="H84" s="527"/>
      <c r="I84" s="1001"/>
      <c r="J84" s="970">
        <v>2820</v>
      </c>
      <c r="K84" s="1006" t="s">
        <v>2128</v>
      </c>
      <c r="L84" s="371"/>
      <c r="M84" s="380">
        <f t="shared" si="10"/>
        <v>0</v>
      </c>
      <c r="N84" s="298"/>
      <c r="O84" s="299"/>
      <c r="P84" s="299"/>
      <c r="Q84" s="300"/>
      <c r="R84" s="1284">
        <f t="shared" si="1"/>
        <v>0</v>
      </c>
      <c r="S84" s="248"/>
    </row>
    <row r="85" spans="1:19" ht="31.5">
      <c r="A85" s="23">
        <v>74</v>
      </c>
      <c r="H85" s="527"/>
      <c r="I85" s="1001"/>
      <c r="J85" s="966">
        <v>2890</v>
      </c>
      <c r="K85" s="1007" t="s">
        <v>2129</v>
      </c>
      <c r="L85" s="1820"/>
      <c r="M85" s="379">
        <f t="shared" si="10"/>
        <v>0</v>
      </c>
      <c r="N85" s="1821"/>
      <c r="O85" s="1822"/>
      <c r="P85" s="1822"/>
      <c r="Q85" s="1823"/>
      <c r="R85" s="1284">
        <f t="shared" si="1"/>
        <v>0</v>
      </c>
      <c r="S85" s="248"/>
    </row>
    <row r="86" spans="1:19" ht="19.5" customHeight="1">
      <c r="A86" s="23">
        <v>75</v>
      </c>
      <c r="H86" s="527"/>
      <c r="I86" s="962">
        <v>2900</v>
      </c>
      <c r="J86" s="1996" t="s">
        <v>872</v>
      </c>
      <c r="K86" s="1996"/>
      <c r="L86" s="216">
        <f t="shared" ref="L86:Q86" si="12">SUM(L87:L94)</f>
        <v>0</v>
      </c>
      <c r="M86" s="217">
        <f t="shared" si="12"/>
        <v>0</v>
      </c>
      <c r="N86" s="328">
        <f t="shared" si="12"/>
        <v>0</v>
      </c>
      <c r="O86" s="329">
        <f t="shared" si="12"/>
        <v>0</v>
      </c>
      <c r="P86" s="329">
        <f t="shared" si="12"/>
        <v>0</v>
      </c>
      <c r="Q86" s="330">
        <f t="shared" si="12"/>
        <v>0</v>
      </c>
      <c r="R86" s="1284">
        <f t="shared" si="1"/>
        <v>0</v>
      </c>
      <c r="S86" s="248"/>
    </row>
    <row r="87" spans="1:19" ht="19.5" customHeight="1">
      <c r="A87" s="23">
        <v>76</v>
      </c>
      <c r="H87" s="527"/>
      <c r="I87" s="1001"/>
      <c r="J87" s="964">
        <v>2910</v>
      </c>
      <c r="K87" s="1005" t="s">
        <v>2134</v>
      </c>
      <c r="L87" s="369"/>
      <c r="M87" s="378">
        <f t="shared" ref="M87:M94" si="13">N87+O87+P87+Q87</f>
        <v>0</v>
      </c>
      <c r="N87" s="295"/>
      <c r="O87" s="296"/>
      <c r="P87" s="296"/>
      <c r="Q87" s="297"/>
      <c r="R87" s="1284">
        <f t="shared" si="1"/>
        <v>0</v>
      </c>
      <c r="S87" s="248"/>
    </row>
    <row r="88" spans="1:19" ht="15.75">
      <c r="A88" s="23">
        <v>77</v>
      </c>
      <c r="H88" s="527"/>
      <c r="I88" s="1001"/>
      <c r="J88" s="970">
        <v>2920</v>
      </c>
      <c r="K88" s="1006" t="s">
        <v>2135</v>
      </c>
      <c r="L88" s="371"/>
      <c r="M88" s="380">
        <f>N88+O88+P88+Q88</f>
        <v>0</v>
      </c>
      <c r="N88" s="298"/>
      <c r="O88" s="299"/>
      <c r="P88" s="299"/>
      <c r="Q88" s="300"/>
      <c r="R88" s="1284">
        <f t="shared" si="1"/>
        <v>0</v>
      </c>
      <c r="S88" s="248"/>
    </row>
    <row r="89" spans="1:19" ht="31.5">
      <c r="A89" s="23">
        <v>78</v>
      </c>
      <c r="H89" s="527"/>
      <c r="I89" s="1001"/>
      <c r="J89" s="970">
        <v>2969</v>
      </c>
      <c r="K89" s="1006" t="s">
        <v>2136</v>
      </c>
      <c r="L89" s="371"/>
      <c r="M89" s="380">
        <f t="shared" si="13"/>
        <v>0</v>
      </c>
      <c r="N89" s="298"/>
      <c r="O89" s="299"/>
      <c r="P89" s="299"/>
      <c r="Q89" s="300"/>
      <c r="R89" s="1284">
        <f t="shared" si="1"/>
        <v>0</v>
      </c>
      <c r="S89" s="248"/>
    </row>
    <row r="90" spans="1:19" ht="31.5">
      <c r="A90" s="23">
        <v>79</v>
      </c>
      <c r="H90" s="527"/>
      <c r="I90" s="1001"/>
      <c r="J90" s="970">
        <v>2970</v>
      </c>
      <c r="K90" s="1006" t="s">
        <v>2137</v>
      </c>
      <c r="L90" s="371"/>
      <c r="M90" s="380">
        <f t="shared" si="13"/>
        <v>0</v>
      </c>
      <c r="N90" s="298"/>
      <c r="O90" s="299"/>
      <c r="P90" s="299"/>
      <c r="Q90" s="300"/>
      <c r="R90" s="1284">
        <f t="shared" si="1"/>
        <v>0</v>
      </c>
      <c r="S90" s="248"/>
    </row>
    <row r="91" spans="1:19" ht="15.75">
      <c r="A91" s="23">
        <v>80</v>
      </c>
      <c r="H91" s="527"/>
      <c r="I91" s="1001"/>
      <c r="J91" s="970">
        <v>2989</v>
      </c>
      <c r="K91" s="1006" t="s">
        <v>2138</v>
      </c>
      <c r="L91" s="371"/>
      <c r="M91" s="380">
        <f t="shared" si="13"/>
        <v>0</v>
      </c>
      <c r="N91" s="298"/>
      <c r="O91" s="299"/>
      <c r="P91" s="299"/>
      <c r="Q91" s="300"/>
      <c r="R91" s="1284">
        <f t="shared" si="1"/>
        <v>0</v>
      </c>
      <c r="S91" s="248"/>
    </row>
    <row r="92" spans="1:19" ht="15.75">
      <c r="A92" s="23">
        <v>81</v>
      </c>
      <c r="H92" s="527"/>
      <c r="I92" s="969"/>
      <c r="J92" s="970">
        <v>2990</v>
      </c>
      <c r="K92" s="1006" t="s">
        <v>2139</v>
      </c>
      <c r="L92" s="371"/>
      <c r="M92" s="380">
        <f>N92+O92+P92+Q92</f>
        <v>0</v>
      </c>
      <c r="N92" s="298"/>
      <c r="O92" s="299"/>
      <c r="P92" s="299"/>
      <c r="Q92" s="300"/>
      <c r="R92" s="1284">
        <f t="shared" si="1"/>
        <v>0</v>
      </c>
      <c r="S92" s="248"/>
    </row>
    <row r="93" spans="1:19" ht="18.75" customHeight="1">
      <c r="A93" s="23">
        <v>82</v>
      </c>
      <c r="H93" s="527"/>
      <c r="I93" s="969"/>
      <c r="J93" s="970">
        <v>2991</v>
      </c>
      <c r="K93" s="1006" t="s">
        <v>2140</v>
      </c>
      <c r="L93" s="371"/>
      <c r="M93" s="380">
        <f t="shared" si="13"/>
        <v>0</v>
      </c>
      <c r="N93" s="298"/>
      <c r="O93" s="299"/>
      <c r="P93" s="299"/>
      <c r="Q93" s="300"/>
      <c r="R93" s="1284">
        <f t="shared" si="1"/>
        <v>0</v>
      </c>
      <c r="S93" s="248"/>
    </row>
    <row r="94" spans="1:19" ht="18.75" customHeight="1">
      <c r="A94" s="23">
        <v>83</v>
      </c>
      <c r="H94" s="527"/>
      <c r="I94" s="969"/>
      <c r="J94" s="966">
        <v>2992</v>
      </c>
      <c r="K94" s="1825" t="s">
        <v>2141</v>
      </c>
      <c r="L94" s="375"/>
      <c r="M94" s="379">
        <f t="shared" si="13"/>
        <v>0</v>
      </c>
      <c r="N94" s="307"/>
      <c r="O94" s="308"/>
      <c r="P94" s="308"/>
      <c r="Q94" s="309"/>
      <c r="R94" s="1284">
        <f t="shared" si="1"/>
        <v>0</v>
      </c>
      <c r="S94" s="248"/>
    </row>
    <row r="95" spans="1:19" ht="18.75" customHeight="1">
      <c r="A95" s="23">
        <v>84</v>
      </c>
      <c r="H95" s="527"/>
      <c r="I95" s="962">
        <v>3300</v>
      </c>
      <c r="J95" s="1004" t="s">
        <v>2089</v>
      </c>
      <c r="K95" s="1224"/>
      <c r="L95" s="216">
        <f t="shared" ref="L95:Q95" si="14">SUM(L96:L100)</f>
        <v>0</v>
      </c>
      <c r="M95" s="217">
        <f t="shared" si="14"/>
        <v>0</v>
      </c>
      <c r="N95" s="328">
        <f t="shared" si="14"/>
        <v>0</v>
      </c>
      <c r="O95" s="329">
        <f t="shared" si="14"/>
        <v>0</v>
      </c>
      <c r="P95" s="329">
        <f t="shared" si="14"/>
        <v>0</v>
      </c>
      <c r="Q95" s="330">
        <f t="shared" si="14"/>
        <v>0</v>
      </c>
      <c r="R95" s="1284">
        <f t="shared" si="1"/>
        <v>0</v>
      </c>
      <c r="S95" s="248"/>
    </row>
    <row r="96" spans="1:19" ht="18.75" customHeight="1">
      <c r="A96" s="23">
        <v>85</v>
      </c>
      <c r="H96" s="527"/>
      <c r="I96" s="968"/>
      <c r="J96" s="964">
        <v>3301</v>
      </c>
      <c r="K96" s="1005" t="s">
        <v>878</v>
      </c>
      <c r="L96" s="369"/>
      <c r="M96" s="378">
        <f t="shared" ref="M96:M103" si="15">N96+O96+P96+Q96</f>
        <v>0</v>
      </c>
      <c r="N96" s="295"/>
      <c r="O96" s="296"/>
      <c r="P96" s="1248">
        <v>0</v>
      </c>
      <c r="Q96" s="497">
        <v>0</v>
      </c>
      <c r="R96" s="1284">
        <f t="shared" si="1"/>
        <v>0</v>
      </c>
      <c r="S96" s="248"/>
    </row>
    <row r="97" spans="1:19" ht="18.75" customHeight="1">
      <c r="A97" s="23">
        <v>86</v>
      </c>
      <c r="H97" s="527"/>
      <c r="I97" s="968"/>
      <c r="J97" s="970">
        <v>3302</v>
      </c>
      <c r="K97" s="1006" t="s">
        <v>971</v>
      </c>
      <c r="L97" s="371"/>
      <c r="M97" s="380">
        <f t="shared" si="15"/>
        <v>0</v>
      </c>
      <c r="N97" s="298"/>
      <c r="O97" s="299"/>
      <c r="P97" s="1250">
        <v>0</v>
      </c>
      <c r="Q97" s="498">
        <v>0</v>
      </c>
      <c r="R97" s="1284">
        <f t="shared" si="1"/>
        <v>0</v>
      </c>
      <c r="S97" s="248"/>
    </row>
    <row r="98" spans="1:19" ht="18.75" customHeight="1">
      <c r="A98" s="23">
        <v>87</v>
      </c>
      <c r="H98" s="527"/>
      <c r="I98" s="968"/>
      <c r="J98" s="970">
        <v>3304</v>
      </c>
      <c r="K98" s="1006" t="s">
        <v>879</v>
      </c>
      <c r="L98" s="371"/>
      <c r="M98" s="380">
        <f t="shared" si="15"/>
        <v>0</v>
      </c>
      <c r="N98" s="298"/>
      <c r="O98" s="299"/>
      <c r="P98" s="1250">
        <v>0</v>
      </c>
      <c r="Q98" s="498">
        <v>0</v>
      </c>
      <c r="R98" s="1284">
        <f t="shared" si="1"/>
        <v>0</v>
      </c>
      <c r="S98" s="248"/>
    </row>
    <row r="99" spans="1:19" ht="47.25">
      <c r="A99" s="23">
        <v>88</v>
      </c>
      <c r="H99" s="527"/>
      <c r="I99" s="968"/>
      <c r="J99" s="970">
        <v>3306</v>
      </c>
      <c r="K99" s="1006" t="s">
        <v>2144</v>
      </c>
      <c r="L99" s="371"/>
      <c r="M99" s="380">
        <f t="shared" si="15"/>
        <v>0</v>
      </c>
      <c r="N99" s="298"/>
      <c r="O99" s="299"/>
      <c r="P99" s="1250">
        <v>0</v>
      </c>
      <c r="Q99" s="498">
        <v>0</v>
      </c>
      <c r="R99" s="1284">
        <f t="shared" si="1"/>
        <v>0</v>
      </c>
      <c r="S99" s="248"/>
    </row>
    <row r="100" spans="1:19" ht="15.75">
      <c r="A100" s="23">
        <v>89</v>
      </c>
      <c r="H100" s="527"/>
      <c r="I100" s="968"/>
      <c r="J100" s="966">
        <v>3307</v>
      </c>
      <c r="K100" s="1007" t="s">
        <v>2104</v>
      </c>
      <c r="L100" s="375"/>
      <c r="M100" s="379">
        <f t="shared" si="15"/>
        <v>0</v>
      </c>
      <c r="N100" s="307"/>
      <c r="O100" s="308"/>
      <c r="P100" s="1252">
        <v>0</v>
      </c>
      <c r="Q100" s="1257">
        <v>0</v>
      </c>
      <c r="R100" s="1284">
        <f t="shared" si="1"/>
        <v>0</v>
      </c>
      <c r="S100" s="248"/>
    </row>
    <row r="101" spans="1:19" ht="18.75" customHeight="1">
      <c r="A101" s="23">
        <v>90</v>
      </c>
      <c r="H101" s="527"/>
      <c r="I101" s="962">
        <v>3900</v>
      </c>
      <c r="J101" s="1996" t="s">
        <v>880</v>
      </c>
      <c r="K101" s="1996"/>
      <c r="L101" s="1267"/>
      <c r="M101" s="217">
        <f t="shared" si="15"/>
        <v>0</v>
      </c>
      <c r="N101" s="1071"/>
      <c r="O101" s="1072"/>
      <c r="P101" s="1072"/>
      <c r="Q101" s="1073"/>
      <c r="R101" s="1284">
        <f t="shared" ref="R101:R148" si="16">(IF($E101&lt;&gt;0,$K$2,IF($F101&lt;&gt;0,$K$2,IF($G101&lt;&gt;0,$K$2,IF($H101&lt;&gt;0,$K$2,IF($I101&lt;&gt;0,$K$2,IF($J101&lt;&gt;0,$K$2,"")))))))</f>
        <v>0</v>
      </c>
      <c r="S101" s="248"/>
    </row>
    <row r="102" spans="1:19" ht="18.75" customHeight="1">
      <c r="A102" s="23">
        <v>91</v>
      </c>
      <c r="H102" s="527"/>
      <c r="I102" s="962">
        <v>4000</v>
      </c>
      <c r="J102" s="1996" t="s">
        <v>881</v>
      </c>
      <c r="K102" s="1996"/>
      <c r="L102" s="1267"/>
      <c r="M102" s="217">
        <f t="shared" si="15"/>
        <v>0</v>
      </c>
      <c r="N102" s="1071"/>
      <c r="O102" s="1072"/>
      <c r="P102" s="1072"/>
      <c r="Q102" s="1073"/>
      <c r="R102" s="1284">
        <f t="shared" si="16"/>
        <v>0</v>
      </c>
      <c r="S102" s="248"/>
    </row>
    <row r="103" spans="1:19" ht="18.75" customHeight="1">
      <c r="A103" s="23">
        <v>92</v>
      </c>
      <c r="H103" s="527"/>
      <c r="I103" s="962">
        <v>4100</v>
      </c>
      <c r="J103" s="1996" t="s">
        <v>882</v>
      </c>
      <c r="K103" s="1996"/>
      <c r="L103" s="1267"/>
      <c r="M103" s="217">
        <f t="shared" si="15"/>
        <v>0</v>
      </c>
      <c r="N103" s="1071"/>
      <c r="O103" s="1072"/>
      <c r="P103" s="1072"/>
      <c r="Q103" s="1073"/>
      <c r="R103" s="1284">
        <f t="shared" si="16"/>
        <v>0</v>
      </c>
      <c r="S103" s="248"/>
    </row>
    <row r="104" spans="1:19" ht="18.75" customHeight="1">
      <c r="A104" s="23">
        <v>93</v>
      </c>
      <c r="H104" s="527"/>
      <c r="I104" s="962">
        <v>4200</v>
      </c>
      <c r="J104" s="1996" t="s">
        <v>883</v>
      </c>
      <c r="K104" s="1996"/>
      <c r="L104" s="216">
        <f t="shared" ref="L104:Q104" si="17">SUM(L105:L110)</f>
        <v>0</v>
      </c>
      <c r="M104" s="217">
        <f t="shared" si="17"/>
        <v>0</v>
      </c>
      <c r="N104" s="328">
        <f t="shared" si="17"/>
        <v>0</v>
      </c>
      <c r="O104" s="329">
        <f t="shared" si="17"/>
        <v>0</v>
      </c>
      <c r="P104" s="329">
        <f t="shared" si="17"/>
        <v>0</v>
      </c>
      <c r="Q104" s="330">
        <f t="shared" si="17"/>
        <v>0</v>
      </c>
      <c r="R104" s="1284">
        <f t="shared" si="16"/>
        <v>0</v>
      </c>
      <c r="S104" s="248"/>
    </row>
    <row r="105" spans="1:19" ht="18.75" customHeight="1">
      <c r="A105" s="23">
        <v>94</v>
      </c>
      <c r="H105" s="527"/>
      <c r="I105" s="1008"/>
      <c r="J105" s="964">
        <v>4201</v>
      </c>
      <c r="K105" s="965" t="s">
        <v>884</v>
      </c>
      <c r="L105" s="369"/>
      <c r="M105" s="378">
        <f t="shared" ref="M105:M110" si="18">N105+O105+P105+Q105</f>
        <v>0</v>
      </c>
      <c r="N105" s="295"/>
      <c r="O105" s="296"/>
      <c r="P105" s="296"/>
      <c r="Q105" s="297"/>
      <c r="R105" s="1284">
        <f t="shared" si="16"/>
        <v>0</v>
      </c>
      <c r="S105" s="248"/>
    </row>
    <row r="106" spans="1:19" ht="18.75" customHeight="1">
      <c r="A106" s="23">
        <v>95</v>
      </c>
      <c r="H106" s="527"/>
      <c r="I106" s="1008"/>
      <c r="J106" s="970">
        <v>4202</v>
      </c>
      <c r="K106" s="1009" t="s">
        <v>885</v>
      </c>
      <c r="L106" s="371"/>
      <c r="M106" s="380">
        <f t="shared" si="18"/>
        <v>0</v>
      </c>
      <c r="N106" s="298"/>
      <c r="O106" s="299"/>
      <c r="P106" s="299"/>
      <c r="Q106" s="300"/>
      <c r="R106" s="1284">
        <f t="shared" si="16"/>
        <v>0</v>
      </c>
      <c r="S106" s="248"/>
    </row>
    <row r="107" spans="1:19" ht="18.75" customHeight="1">
      <c r="A107" s="23">
        <v>96</v>
      </c>
      <c r="H107" s="527"/>
      <c r="I107" s="1008"/>
      <c r="J107" s="970">
        <v>4214</v>
      </c>
      <c r="K107" s="1009" t="s">
        <v>886</v>
      </c>
      <c r="L107" s="371"/>
      <c r="M107" s="380">
        <f t="shared" si="18"/>
        <v>0</v>
      </c>
      <c r="N107" s="298"/>
      <c r="O107" s="299"/>
      <c r="P107" s="299"/>
      <c r="Q107" s="300"/>
      <c r="R107" s="1284">
        <f t="shared" si="16"/>
        <v>0</v>
      </c>
      <c r="S107" s="248"/>
    </row>
    <row r="108" spans="1:19" ht="18.75" customHeight="1">
      <c r="A108" s="23">
        <v>97</v>
      </c>
      <c r="H108" s="527"/>
      <c r="I108" s="1008"/>
      <c r="J108" s="970">
        <v>4217</v>
      </c>
      <c r="K108" s="1009" t="s">
        <v>887</v>
      </c>
      <c r="L108" s="371"/>
      <c r="M108" s="380">
        <f t="shared" si="18"/>
        <v>0</v>
      </c>
      <c r="N108" s="298"/>
      <c r="O108" s="299"/>
      <c r="P108" s="299"/>
      <c r="Q108" s="300"/>
      <c r="R108" s="1284">
        <f t="shared" si="16"/>
        <v>0</v>
      </c>
      <c r="S108" s="248"/>
    </row>
    <row r="109" spans="1:19" ht="18.75" customHeight="1">
      <c r="A109" s="23">
        <v>98</v>
      </c>
      <c r="H109" s="527"/>
      <c r="I109" s="1008"/>
      <c r="J109" s="970">
        <v>4218</v>
      </c>
      <c r="K109" s="971" t="s">
        <v>888</v>
      </c>
      <c r="L109" s="371"/>
      <c r="M109" s="380">
        <f t="shared" si="18"/>
        <v>0</v>
      </c>
      <c r="N109" s="298"/>
      <c r="O109" s="299"/>
      <c r="P109" s="299"/>
      <c r="Q109" s="300"/>
      <c r="R109" s="1284">
        <f t="shared" si="16"/>
        <v>0</v>
      </c>
      <c r="S109" s="248"/>
    </row>
    <row r="110" spans="1:19" ht="18.75" customHeight="1">
      <c r="A110" s="23">
        <v>99</v>
      </c>
      <c r="H110" s="527"/>
      <c r="I110" s="1008"/>
      <c r="J110" s="966">
        <v>4219</v>
      </c>
      <c r="K110" s="998" t="s">
        <v>889</v>
      </c>
      <c r="L110" s="375"/>
      <c r="M110" s="379">
        <f t="shared" si="18"/>
        <v>0</v>
      </c>
      <c r="N110" s="307"/>
      <c r="O110" s="308"/>
      <c r="P110" s="308"/>
      <c r="Q110" s="309"/>
      <c r="R110" s="1284">
        <f t="shared" si="16"/>
        <v>0</v>
      </c>
      <c r="S110" s="248"/>
    </row>
    <row r="111" spans="1:19" ht="18.75" customHeight="1">
      <c r="A111" s="23">
        <v>100</v>
      </c>
      <c r="H111" s="527"/>
      <c r="I111" s="962">
        <v>4300</v>
      </c>
      <c r="J111" s="1996" t="s">
        <v>1603</v>
      </c>
      <c r="K111" s="1996"/>
      <c r="L111" s="216">
        <f t="shared" ref="L111:Q111" si="19">SUM(L112:L114)</f>
        <v>0</v>
      </c>
      <c r="M111" s="217">
        <f t="shared" si="19"/>
        <v>0</v>
      </c>
      <c r="N111" s="328">
        <f t="shared" si="19"/>
        <v>0</v>
      </c>
      <c r="O111" s="329">
        <f t="shared" si="19"/>
        <v>0</v>
      </c>
      <c r="P111" s="329">
        <f t="shared" si="19"/>
        <v>0</v>
      </c>
      <c r="Q111" s="330">
        <f t="shared" si="19"/>
        <v>0</v>
      </c>
      <c r="R111" s="1284">
        <f t="shared" si="16"/>
        <v>0</v>
      </c>
      <c r="S111" s="248"/>
    </row>
    <row r="112" spans="1:19" ht="18.75" customHeight="1">
      <c r="A112" s="23">
        <v>101</v>
      </c>
      <c r="H112" s="527"/>
      <c r="I112" s="1008"/>
      <c r="J112" s="964">
        <v>4301</v>
      </c>
      <c r="K112" s="983" t="s">
        <v>890</v>
      </c>
      <c r="L112" s="369"/>
      <c r="M112" s="378">
        <f t="shared" ref="M112:M117" si="20">N112+O112+P112+Q112</f>
        <v>0</v>
      </c>
      <c r="N112" s="295"/>
      <c r="O112" s="296"/>
      <c r="P112" s="296"/>
      <c r="Q112" s="297"/>
      <c r="R112" s="1284">
        <f t="shared" si="16"/>
        <v>0</v>
      </c>
      <c r="S112" s="248"/>
    </row>
    <row r="113" spans="1:19" ht="18.75" customHeight="1">
      <c r="A113" s="23">
        <v>102</v>
      </c>
      <c r="H113" s="527"/>
      <c r="I113" s="1008"/>
      <c r="J113" s="970">
        <v>4302</v>
      </c>
      <c r="K113" s="1009" t="s">
        <v>972</v>
      </c>
      <c r="L113" s="371"/>
      <c r="M113" s="380">
        <f t="shared" si="20"/>
        <v>0</v>
      </c>
      <c r="N113" s="298"/>
      <c r="O113" s="299"/>
      <c r="P113" s="299"/>
      <c r="Q113" s="300"/>
      <c r="R113" s="1284">
        <f t="shared" si="16"/>
        <v>0</v>
      </c>
      <c r="S113" s="248"/>
    </row>
    <row r="114" spans="1:19" ht="18.75" customHeight="1">
      <c r="A114" s="23">
        <v>103</v>
      </c>
      <c r="H114" s="527"/>
      <c r="I114" s="1008"/>
      <c r="J114" s="966">
        <v>4309</v>
      </c>
      <c r="K114" s="974" t="s">
        <v>892</v>
      </c>
      <c r="L114" s="375"/>
      <c r="M114" s="379">
        <f t="shared" si="20"/>
        <v>0</v>
      </c>
      <c r="N114" s="307"/>
      <c r="O114" s="308"/>
      <c r="P114" s="308"/>
      <c r="Q114" s="309"/>
      <c r="R114" s="1284">
        <f t="shared" si="16"/>
        <v>0</v>
      </c>
      <c r="S114" s="248"/>
    </row>
    <row r="115" spans="1:19" ht="18.75" customHeight="1">
      <c r="A115" s="23">
        <v>104</v>
      </c>
      <c r="H115" s="527"/>
      <c r="I115" s="962">
        <v>4400</v>
      </c>
      <c r="J115" s="1996" t="s">
        <v>1600</v>
      </c>
      <c r="K115" s="1996"/>
      <c r="L115" s="1267"/>
      <c r="M115" s="217">
        <f t="shared" si="20"/>
        <v>0</v>
      </c>
      <c r="N115" s="1071"/>
      <c r="O115" s="1072"/>
      <c r="P115" s="1072"/>
      <c r="Q115" s="1073"/>
      <c r="R115" s="1284">
        <f t="shared" si="16"/>
        <v>0</v>
      </c>
      <c r="S115" s="248"/>
    </row>
    <row r="116" spans="1:19" ht="18.75" customHeight="1">
      <c r="A116" s="23">
        <v>105</v>
      </c>
      <c r="H116" s="527"/>
      <c r="I116" s="962">
        <v>4500</v>
      </c>
      <c r="J116" s="1996" t="s">
        <v>1601</v>
      </c>
      <c r="K116" s="1996"/>
      <c r="L116" s="1267"/>
      <c r="M116" s="217">
        <f t="shared" si="20"/>
        <v>0</v>
      </c>
      <c r="N116" s="1071"/>
      <c r="O116" s="1072"/>
      <c r="P116" s="1072"/>
      <c r="Q116" s="1073"/>
      <c r="R116" s="1284">
        <f t="shared" si="16"/>
        <v>0</v>
      </c>
      <c r="S116" s="248"/>
    </row>
    <row r="117" spans="1:19" ht="18.75" customHeight="1">
      <c r="A117" s="23">
        <v>106</v>
      </c>
      <c r="H117" s="527"/>
      <c r="I117" s="962">
        <v>4600</v>
      </c>
      <c r="J117" s="1992" t="s">
        <v>893</v>
      </c>
      <c r="K117" s="1993"/>
      <c r="L117" s="1267"/>
      <c r="M117" s="217">
        <f t="shared" si="20"/>
        <v>0</v>
      </c>
      <c r="N117" s="1071"/>
      <c r="O117" s="1072"/>
      <c r="P117" s="1072"/>
      <c r="Q117" s="1073"/>
      <c r="R117" s="1284">
        <f t="shared" si="16"/>
        <v>0</v>
      </c>
      <c r="S117" s="248"/>
    </row>
    <row r="118" spans="1:19" ht="18.75" customHeight="1">
      <c r="A118" s="23">
        <v>107</v>
      </c>
      <c r="H118" s="527"/>
      <c r="I118" s="962">
        <v>4900</v>
      </c>
      <c r="J118" s="1996" t="s">
        <v>562</v>
      </c>
      <c r="K118" s="1996"/>
      <c r="L118" s="216">
        <f t="shared" ref="L118:Q118" si="21">+L119+L120</f>
        <v>0</v>
      </c>
      <c r="M118" s="217">
        <f t="shared" si="21"/>
        <v>0</v>
      </c>
      <c r="N118" s="328">
        <f t="shared" si="21"/>
        <v>0</v>
      </c>
      <c r="O118" s="329">
        <f t="shared" si="21"/>
        <v>0</v>
      </c>
      <c r="P118" s="329">
        <f t="shared" si="21"/>
        <v>0</v>
      </c>
      <c r="Q118" s="330">
        <f t="shared" si="21"/>
        <v>0</v>
      </c>
      <c r="R118" s="1284">
        <f t="shared" si="16"/>
        <v>0</v>
      </c>
      <c r="S118" s="248"/>
    </row>
    <row r="119" spans="1:19" ht="18.75" customHeight="1">
      <c r="A119" s="23">
        <v>108</v>
      </c>
      <c r="H119" s="527"/>
      <c r="I119" s="1008"/>
      <c r="J119" s="964">
        <v>4901</v>
      </c>
      <c r="K119" s="1010" t="s">
        <v>563</v>
      </c>
      <c r="L119" s="369"/>
      <c r="M119" s="378">
        <f>N119+O119+P119+Q119</f>
        <v>0</v>
      </c>
      <c r="N119" s="295"/>
      <c r="O119" s="296"/>
      <c r="P119" s="296"/>
      <c r="Q119" s="297"/>
      <c r="R119" s="1284">
        <f t="shared" si="16"/>
        <v>0</v>
      </c>
      <c r="S119" s="248"/>
    </row>
    <row r="120" spans="1:19" ht="18.75" customHeight="1">
      <c r="A120" s="23">
        <v>109</v>
      </c>
      <c r="H120" s="527"/>
      <c r="I120" s="1008"/>
      <c r="J120" s="966">
        <v>4902</v>
      </c>
      <c r="K120" s="974" t="s">
        <v>564</v>
      </c>
      <c r="L120" s="375"/>
      <c r="M120" s="379">
        <f>N120+O120+P120+Q120</f>
        <v>0</v>
      </c>
      <c r="N120" s="307"/>
      <c r="O120" s="308"/>
      <c r="P120" s="308"/>
      <c r="Q120" s="309"/>
      <c r="R120" s="1284">
        <f t="shared" si="16"/>
        <v>0</v>
      </c>
      <c r="S120" s="248"/>
    </row>
    <row r="121" spans="1:19" ht="18.75" customHeight="1">
      <c r="A121" s="23">
        <v>110</v>
      </c>
      <c r="H121" s="527"/>
      <c r="I121" s="1011">
        <v>5100</v>
      </c>
      <c r="J121" s="1997" t="s">
        <v>894</v>
      </c>
      <c r="K121" s="1997"/>
      <c r="L121" s="1267"/>
      <c r="M121" s="217">
        <f>N121+O121+P121+Q121</f>
        <v>0</v>
      </c>
      <c r="N121" s="1071"/>
      <c r="O121" s="1072"/>
      <c r="P121" s="1072"/>
      <c r="Q121" s="1073"/>
      <c r="R121" s="1284">
        <f t="shared" si="16"/>
        <v>0</v>
      </c>
      <c r="S121" s="248"/>
    </row>
    <row r="122" spans="1:19" ht="18.75" customHeight="1">
      <c r="A122" s="23">
        <v>111</v>
      </c>
      <c r="H122" s="527"/>
      <c r="I122" s="1011">
        <v>5200</v>
      </c>
      <c r="J122" s="1997" t="s">
        <v>895</v>
      </c>
      <c r="K122" s="1997"/>
      <c r="L122" s="216">
        <f t="shared" ref="L122:Q122" si="22">SUM(L123:L129)</f>
        <v>0</v>
      </c>
      <c r="M122" s="217">
        <f t="shared" si="22"/>
        <v>0</v>
      </c>
      <c r="N122" s="328">
        <f t="shared" si="22"/>
        <v>0</v>
      </c>
      <c r="O122" s="329">
        <f t="shared" si="22"/>
        <v>0</v>
      </c>
      <c r="P122" s="329">
        <f t="shared" si="22"/>
        <v>0</v>
      </c>
      <c r="Q122" s="330">
        <f t="shared" si="22"/>
        <v>0</v>
      </c>
      <c r="R122" s="1284">
        <f t="shared" si="16"/>
        <v>0</v>
      </c>
      <c r="S122" s="248"/>
    </row>
    <row r="123" spans="1:19" ht="18.75" customHeight="1">
      <c r="A123" s="23">
        <v>112</v>
      </c>
      <c r="H123" s="527"/>
      <c r="I123" s="1012"/>
      <c r="J123" s="1013">
        <v>5201</v>
      </c>
      <c r="K123" s="1014" t="s">
        <v>896</v>
      </c>
      <c r="L123" s="369"/>
      <c r="M123" s="378">
        <f t="shared" ref="M123:M129" si="23">N123+O123+P123+Q123</f>
        <v>0</v>
      </c>
      <c r="N123" s="295"/>
      <c r="O123" s="296"/>
      <c r="P123" s="296"/>
      <c r="Q123" s="297"/>
      <c r="R123" s="1284">
        <f t="shared" si="16"/>
        <v>0</v>
      </c>
      <c r="S123" s="248"/>
    </row>
    <row r="124" spans="1:19" ht="18.75" customHeight="1">
      <c r="A124" s="23">
        <v>113</v>
      </c>
      <c r="H124" s="527"/>
      <c r="I124" s="1012"/>
      <c r="J124" s="1015">
        <v>5202</v>
      </c>
      <c r="K124" s="1016" t="s">
        <v>897</v>
      </c>
      <c r="L124" s="371"/>
      <c r="M124" s="380">
        <f t="shared" si="23"/>
        <v>0</v>
      </c>
      <c r="N124" s="298"/>
      <c r="O124" s="299"/>
      <c r="P124" s="299"/>
      <c r="Q124" s="300"/>
      <c r="R124" s="1284">
        <f t="shared" si="16"/>
        <v>0</v>
      </c>
      <c r="S124" s="248"/>
    </row>
    <row r="125" spans="1:19" ht="18.75" customHeight="1">
      <c r="A125" s="23">
        <v>114</v>
      </c>
      <c r="H125" s="527"/>
      <c r="I125" s="1012"/>
      <c r="J125" s="1015">
        <v>5203</v>
      </c>
      <c r="K125" s="1016" t="s">
        <v>258</v>
      </c>
      <c r="L125" s="371"/>
      <c r="M125" s="380">
        <f t="shared" si="23"/>
        <v>0</v>
      </c>
      <c r="N125" s="298"/>
      <c r="O125" s="299"/>
      <c r="P125" s="299"/>
      <c r="Q125" s="300"/>
      <c r="R125" s="1284">
        <f t="shared" si="16"/>
        <v>0</v>
      </c>
      <c r="S125" s="248"/>
    </row>
    <row r="126" spans="1:19" ht="18.75" customHeight="1">
      <c r="A126" s="23">
        <v>115</v>
      </c>
      <c r="H126" s="527"/>
      <c r="I126" s="1012"/>
      <c r="J126" s="1015">
        <v>5204</v>
      </c>
      <c r="K126" s="1016" t="s">
        <v>259</v>
      </c>
      <c r="L126" s="371"/>
      <c r="M126" s="380">
        <f t="shared" si="23"/>
        <v>0</v>
      </c>
      <c r="N126" s="298"/>
      <c r="O126" s="299"/>
      <c r="P126" s="299"/>
      <c r="Q126" s="300"/>
      <c r="R126" s="1284">
        <f t="shared" si="16"/>
        <v>0</v>
      </c>
      <c r="S126" s="248"/>
    </row>
    <row r="127" spans="1:19" ht="18.75" customHeight="1">
      <c r="A127" s="23">
        <v>116</v>
      </c>
      <c r="H127" s="527"/>
      <c r="I127" s="1012"/>
      <c r="J127" s="1015">
        <v>5205</v>
      </c>
      <c r="K127" s="1016" t="s">
        <v>260</v>
      </c>
      <c r="L127" s="371"/>
      <c r="M127" s="380">
        <f t="shared" si="23"/>
        <v>0</v>
      </c>
      <c r="N127" s="298"/>
      <c r="O127" s="299"/>
      <c r="P127" s="299"/>
      <c r="Q127" s="300"/>
      <c r="R127" s="1284">
        <f t="shared" si="16"/>
        <v>0</v>
      </c>
      <c r="S127" s="248"/>
    </row>
    <row r="128" spans="1:19" ht="18.75" customHeight="1">
      <c r="A128" s="23">
        <v>117</v>
      </c>
      <c r="H128" s="527"/>
      <c r="I128" s="1012"/>
      <c r="J128" s="1015">
        <v>5206</v>
      </c>
      <c r="K128" s="1016" t="s">
        <v>261</v>
      </c>
      <c r="L128" s="371"/>
      <c r="M128" s="380">
        <f t="shared" si="23"/>
        <v>0</v>
      </c>
      <c r="N128" s="298"/>
      <c r="O128" s="299"/>
      <c r="P128" s="299"/>
      <c r="Q128" s="300"/>
      <c r="R128" s="1284">
        <f t="shared" si="16"/>
        <v>0</v>
      </c>
      <c r="S128" s="248"/>
    </row>
    <row r="129" spans="1:19" ht="18.75" customHeight="1">
      <c r="A129" s="23">
        <v>118</v>
      </c>
      <c r="H129" s="527"/>
      <c r="I129" s="1012"/>
      <c r="J129" s="1017">
        <v>5219</v>
      </c>
      <c r="K129" s="1018" t="s">
        <v>262</v>
      </c>
      <c r="L129" s="375"/>
      <c r="M129" s="379">
        <f t="shared" si="23"/>
        <v>0</v>
      </c>
      <c r="N129" s="307"/>
      <c r="O129" s="308"/>
      <c r="P129" s="308"/>
      <c r="Q129" s="309"/>
      <c r="R129" s="1284">
        <f t="shared" si="16"/>
        <v>0</v>
      </c>
      <c r="S129" s="248"/>
    </row>
    <row r="130" spans="1:19" ht="18.75" customHeight="1">
      <c r="A130" s="23">
        <v>119</v>
      </c>
      <c r="H130" s="527"/>
      <c r="I130" s="1011">
        <v>5300</v>
      </c>
      <c r="J130" s="1997" t="s">
        <v>263</v>
      </c>
      <c r="K130" s="1997"/>
      <c r="L130" s="216">
        <f t="shared" ref="L130:Q130" si="24">SUM(L131:L132)</f>
        <v>0</v>
      </c>
      <c r="M130" s="217">
        <f t="shared" si="24"/>
        <v>0</v>
      </c>
      <c r="N130" s="328">
        <f t="shared" si="24"/>
        <v>0</v>
      </c>
      <c r="O130" s="329">
        <f t="shared" si="24"/>
        <v>0</v>
      </c>
      <c r="P130" s="329">
        <f t="shared" si="24"/>
        <v>0</v>
      </c>
      <c r="Q130" s="330">
        <f t="shared" si="24"/>
        <v>0</v>
      </c>
      <c r="R130" s="1284">
        <f t="shared" si="16"/>
        <v>0</v>
      </c>
      <c r="S130" s="248"/>
    </row>
    <row r="131" spans="1:19" ht="18.75" customHeight="1">
      <c r="A131" s="23">
        <v>120</v>
      </c>
      <c r="H131" s="527"/>
      <c r="I131" s="1012"/>
      <c r="J131" s="1013">
        <v>5301</v>
      </c>
      <c r="K131" s="1014" t="s">
        <v>1168</v>
      </c>
      <c r="L131" s="369"/>
      <c r="M131" s="378">
        <f>N131+O131+P131+Q131</f>
        <v>0</v>
      </c>
      <c r="N131" s="295"/>
      <c r="O131" s="296"/>
      <c r="P131" s="296"/>
      <c r="Q131" s="297"/>
      <c r="R131" s="1284">
        <f t="shared" si="16"/>
        <v>0</v>
      </c>
      <c r="S131" s="248"/>
    </row>
    <row r="132" spans="1:19" ht="18.75" customHeight="1">
      <c r="A132" s="23">
        <v>121</v>
      </c>
      <c r="H132" s="527"/>
      <c r="I132" s="1012"/>
      <c r="J132" s="1017">
        <v>5309</v>
      </c>
      <c r="K132" s="1018" t="s">
        <v>264</v>
      </c>
      <c r="L132" s="375"/>
      <c r="M132" s="379">
        <f>N132+O132+P132+Q132</f>
        <v>0</v>
      </c>
      <c r="N132" s="307"/>
      <c r="O132" s="308"/>
      <c r="P132" s="308"/>
      <c r="Q132" s="309"/>
      <c r="R132" s="1284">
        <f t="shared" si="16"/>
        <v>0</v>
      </c>
      <c r="S132" s="248"/>
    </row>
    <row r="133" spans="1:19" ht="18.75" customHeight="1">
      <c r="A133" s="23">
        <v>122</v>
      </c>
      <c r="H133" s="527"/>
      <c r="I133" s="1011">
        <v>5400</v>
      </c>
      <c r="J133" s="1997" t="s">
        <v>910</v>
      </c>
      <c r="K133" s="1997"/>
      <c r="L133" s="1267"/>
      <c r="M133" s="217">
        <f>N133+O133+P133+Q133</f>
        <v>0</v>
      </c>
      <c r="N133" s="1071"/>
      <c r="O133" s="1072"/>
      <c r="P133" s="1072"/>
      <c r="Q133" s="1073"/>
      <c r="R133" s="1284">
        <f t="shared" si="16"/>
        <v>0</v>
      </c>
      <c r="S133" s="248"/>
    </row>
    <row r="134" spans="1:19" ht="18.75" customHeight="1">
      <c r="A134" s="23">
        <v>123</v>
      </c>
      <c r="H134" s="527"/>
      <c r="I134" s="962">
        <v>5500</v>
      </c>
      <c r="J134" s="1996" t="s">
        <v>911</v>
      </c>
      <c r="K134" s="1996"/>
      <c r="L134" s="216">
        <f t="shared" ref="L134:Q134" si="25">SUM(L135:L138)</f>
        <v>0</v>
      </c>
      <c r="M134" s="217">
        <f t="shared" si="25"/>
        <v>0</v>
      </c>
      <c r="N134" s="328">
        <f t="shared" si="25"/>
        <v>0</v>
      </c>
      <c r="O134" s="329">
        <f t="shared" si="25"/>
        <v>0</v>
      </c>
      <c r="P134" s="329">
        <f t="shared" si="25"/>
        <v>0</v>
      </c>
      <c r="Q134" s="330">
        <f t="shared" si="25"/>
        <v>0</v>
      </c>
      <c r="R134" s="1284">
        <f t="shared" si="16"/>
        <v>0</v>
      </c>
      <c r="S134" s="248"/>
    </row>
    <row r="135" spans="1:19" ht="18.75" customHeight="1">
      <c r="A135" s="23">
        <v>124</v>
      </c>
      <c r="H135" s="527"/>
      <c r="I135" s="1008"/>
      <c r="J135" s="964">
        <v>5501</v>
      </c>
      <c r="K135" s="983" t="s">
        <v>912</v>
      </c>
      <c r="L135" s="369"/>
      <c r="M135" s="378">
        <f>N135+O135+P135+Q135</f>
        <v>0</v>
      </c>
      <c r="N135" s="295"/>
      <c r="O135" s="296"/>
      <c r="P135" s="296"/>
      <c r="Q135" s="297"/>
      <c r="R135" s="1284">
        <f t="shared" si="16"/>
        <v>0</v>
      </c>
      <c r="S135" s="248"/>
    </row>
    <row r="136" spans="1:19" ht="18.75" customHeight="1">
      <c r="A136" s="23">
        <v>125</v>
      </c>
      <c r="H136" s="527"/>
      <c r="I136" s="1008"/>
      <c r="J136" s="970">
        <v>5502</v>
      </c>
      <c r="K136" s="971" t="s">
        <v>913</v>
      </c>
      <c r="L136" s="371"/>
      <c r="M136" s="380">
        <f>N136+O136+P136+Q136</f>
        <v>0</v>
      </c>
      <c r="N136" s="298"/>
      <c r="O136" s="299"/>
      <c r="P136" s="299"/>
      <c r="Q136" s="300"/>
      <c r="R136" s="1284">
        <f t="shared" si="16"/>
        <v>0</v>
      </c>
      <c r="S136" s="248"/>
    </row>
    <row r="137" spans="1:19" ht="18.75" customHeight="1">
      <c r="A137" s="23">
        <v>126</v>
      </c>
      <c r="H137" s="527"/>
      <c r="I137" s="1008"/>
      <c r="J137" s="970">
        <v>5503</v>
      </c>
      <c r="K137" s="1009" t="s">
        <v>914</v>
      </c>
      <c r="L137" s="371"/>
      <c r="M137" s="380">
        <f>N137+O137+P137+Q137</f>
        <v>0</v>
      </c>
      <c r="N137" s="298"/>
      <c r="O137" s="299"/>
      <c r="P137" s="299"/>
      <c r="Q137" s="300"/>
      <c r="R137" s="1284">
        <f t="shared" si="16"/>
        <v>0</v>
      </c>
      <c r="S137" s="248"/>
    </row>
    <row r="138" spans="1:19" ht="18.75" customHeight="1">
      <c r="A138" s="23">
        <v>127</v>
      </c>
      <c r="H138" s="527"/>
      <c r="I138" s="1008"/>
      <c r="J138" s="966">
        <v>5504</v>
      </c>
      <c r="K138" s="994" t="s">
        <v>915</v>
      </c>
      <c r="L138" s="375"/>
      <c r="M138" s="379">
        <f>N138+O138+P138+Q138</f>
        <v>0</v>
      </c>
      <c r="N138" s="307"/>
      <c r="O138" s="308"/>
      <c r="P138" s="308"/>
      <c r="Q138" s="309"/>
      <c r="R138" s="1284">
        <f t="shared" si="16"/>
        <v>0</v>
      </c>
      <c r="S138" s="248"/>
    </row>
    <row r="139" spans="1:19" ht="18.75" customHeight="1">
      <c r="A139" s="23">
        <v>128</v>
      </c>
      <c r="H139" s="527"/>
      <c r="I139" s="1011">
        <v>5700</v>
      </c>
      <c r="J139" s="1994" t="s">
        <v>1213</v>
      </c>
      <c r="K139" s="1995"/>
      <c r="L139" s="216">
        <f t="shared" ref="L139:Q139" si="26">SUM(L140:L142)</f>
        <v>0</v>
      </c>
      <c r="M139" s="217">
        <f t="shared" si="26"/>
        <v>0</v>
      </c>
      <c r="N139" s="328">
        <f t="shared" si="26"/>
        <v>0</v>
      </c>
      <c r="O139" s="329">
        <f t="shared" si="26"/>
        <v>0</v>
      </c>
      <c r="P139" s="329">
        <f t="shared" si="26"/>
        <v>0</v>
      </c>
      <c r="Q139" s="330">
        <f t="shared" si="26"/>
        <v>0</v>
      </c>
      <c r="R139" s="1284">
        <f t="shared" si="16"/>
        <v>0</v>
      </c>
      <c r="S139" s="248"/>
    </row>
    <row r="140" spans="1:19" ht="18.75" customHeight="1">
      <c r="A140" s="23">
        <v>129</v>
      </c>
      <c r="H140" s="527"/>
      <c r="I140" s="1012"/>
      <c r="J140" s="1013">
        <v>5701</v>
      </c>
      <c r="K140" s="1014" t="s">
        <v>916</v>
      </c>
      <c r="L140" s="369"/>
      <c r="M140" s="378">
        <f>N140+O140+P140+Q140</f>
        <v>0</v>
      </c>
      <c r="N140" s="295"/>
      <c r="O140" s="296"/>
      <c r="P140" s="296"/>
      <c r="Q140" s="297"/>
      <c r="R140" s="1284">
        <f t="shared" si="16"/>
        <v>0</v>
      </c>
      <c r="S140" s="248"/>
    </row>
    <row r="141" spans="1:19" ht="18.75" customHeight="1">
      <c r="A141" s="23">
        <v>130</v>
      </c>
      <c r="H141" s="527"/>
      <c r="I141" s="1012"/>
      <c r="J141" s="1019">
        <v>5702</v>
      </c>
      <c r="K141" s="1020" t="s">
        <v>917</v>
      </c>
      <c r="L141" s="373"/>
      <c r="M141" s="381">
        <f>N141+O141+P141+Q141</f>
        <v>0</v>
      </c>
      <c r="N141" s="359"/>
      <c r="O141" s="360"/>
      <c r="P141" s="360"/>
      <c r="Q141" s="361"/>
      <c r="R141" s="1284">
        <f t="shared" si="16"/>
        <v>0</v>
      </c>
      <c r="S141" s="248"/>
    </row>
    <row r="142" spans="1:19" ht="18.75" customHeight="1">
      <c r="A142" s="23">
        <v>131</v>
      </c>
      <c r="H142" s="527"/>
      <c r="I142" s="969"/>
      <c r="J142" s="1829">
        <v>4071</v>
      </c>
      <c r="K142" s="1830" t="s">
        <v>918</v>
      </c>
      <c r="L142" s="1831"/>
      <c r="M142" s="1832">
        <f>N142+O142+P142+Q142</f>
        <v>0</v>
      </c>
      <c r="N142" s="1833"/>
      <c r="O142" s="1834"/>
      <c r="P142" s="1834"/>
      <c r="Q142" s="1835"/>
      <c r="R142" s="1284">
        <f t="shared" si="16"/>
        <v>0</v>
      </c>
      <c r="S142" s="248"/>
    </row>
    <row r="143" spans="1:19" ht="7.5" customHeight="1">
      <c r="A143" s="23">
        <v>132</v>
      </c>
      <c r="H143" s="527"/>
      <c r="I143" s="1023"/>
      <c r="J143" s="1024"/>
      <c r="K143" s="1025"/>
      <c r="L143" s="1285"/>
      <c r="M143" s="509"/>
      <c r="N143" s="509"/>
      <c r="O143" s="509"/>
      <c r="P143" s="509"/>
      <c r="Q143" s="510"/>
      <c r="R143" s="1284" t="str">
        <f t="shared" si="16"/>
        <v/>
      </c>
      <c r="S143" s="248"/>
    </row>
    <row r="144" spans="1:19" ht="18.75" customHeight="1">
      <c r="A144" s="23">
        <v>133</v>
      </c>
      <c r="H144" s="527"/>
      <c r="I144" s="1026">
        <v>98</v>
      </c>
      <c r="J144" s="2052" t="s">
        <v>919</v>
      </c>
      <c r="K144" s="2053"/>
      <c r="L144" s="1271"/>
      <c r="M144" s="523">
        <f>N144+O144+P144+Q144</f>
        <v>0</v>
      </c>
      <c r="N144" s="516">
        <v>0</v>
      </c>
      <c r="O144" s="517">
        <v>0</v>
      </c>
      <c r="P144" s="517">
        <v>0</v>
      </c>
      <c r="Q144" s="518">
        <v>0</v>
      </c>
      <c r="R144" s="1284">
        <f t="shared" si="16"/>
        <v>0</v>
      </c>
      <c r="S144" s="248"/>
    </row>
    <row r="145" spans="1:20" ht="15.75" hidden="1">
      <c r="A145" s="23">
        <v>134</v>
      </c>
      <c r="H145" s="527"/>
      <c r="I145" s="1027"/>
      <c r="J145" s="1028"/>
      <c r="K145" s="1029"/>
      <c r="L145" s="136"/>
      <c r="M145" s="136"/>
      <c r="N145" s="136"/>
      <c r="O145" s="136"/>
      <c r="P145" s="136"/>
      <c r="Q145" s="137"/>
      <c r="R145" s="1284" t="str">
        <f t="shared" si="16"/>
        <v/>
      </c>
      <c r="S145" s="248"/>
    </row>
    <row r="146" spans="1:20" ht="15.75" hidden="1">
      <c r="A146" s="23">
        <v>135</v>
      </c>
      <c r="H146" s="527"/>
      <c r="I146" s="1030"/>
      <c r="J146" s="894"/>
      <c r="K146" s="1025"/>
      <c r="L146" s="138"/>
      <c r="M146" s="138"/>
      <c r="N146" s="138"/>
      <c r="O146" s="138"/>
      <c r="P146" s="138"/>
      <c r="Q146" s="139"/>
      <c r="R146" s="1284" t="str">
        <f t="shared" si="16"/>
        <v/>
      </c>
      <c r="S146" s="248"/>
    </row>
    <row r="147" spans="1:20" ht="7.5" customHeight="1">
      <c r="A147" s="23">
        <v>136</v>
      </c>
      <c r="H147" s="527"/>
      <c r="I147" s="1031"/>
      <c r="J147" s="1032"/>
      <c r="K147" s="1025"/>
      <c r="L147" s="138"/>
      <c r="M147" s="138"/>
      <c r="N147" s="138"/>
      <c r="O147" s="138"/>
      <c r="P147" s="138"/>
      <c r="Q147" s="139"/>
      <c r="R147" s="1284" t="str">
        <f t="shared" si="16"/>
        <v/>
      </c>
      <c r="S147" s="248"/>
    </row>
    <row r="148" spans="1:20" ht="20.25" customHeight="1" thickBot="1">
      <c r="A148" s="23">
        <v>137</v>
      </c>
      <c r="H148" s="527"/>
      <c r="I148" s="1033"/>
      <c r="J148" s="1033" t="s">
        <v>478</v>
      </c>
      <c r="K148" s="1034">
        <f>+I148</f>
        <v>0</v>
      </c>
      <c r="L148" s="230">
        <f t="shared" ref="L148:Q148" si="27">SUM(L30,L33,L39,L47,L48,L66,L70,L76,L79,L80,L81,L82,L86,L95,L101,L102,L103,L104,L111,L115,L116,L117,L118,L121,L122,L130,L133,L134,L139)+L144</f>
        <v>0</v>
      </c>
      <c r="M148" s="231">
        <f t="shared" si="27"/>
        <v>0</v>
      </c>
      <c r="N148" s="506">
        <f t="shared" si="27"/>
        <v>0</v>
      </c>
      <c r="O148" s="507">
        <f t="shared" si="27"/>
        <v>0</v>
      </c>
      <c r="P148" s="507">
        <f t="shared" si="27"/>
        <v>0</v>
      </c>
      <c r="Q148" s="508">
        <f t="shared" si="27"/>
        <v>0</v>
      </c>
      <c r="R148" s="1284">
        <f t="shared" si="16"/>
        <v>0</v>
      </c>
      <c r="S148" s="1278" t="str">
        <f>LEFT(J27,1)</f>
        <v>0</v>
      </c>
      <c r="T148" s="1279"/>
    </row>
    <row r="149" spans="1:20" ht="16.5" thickTop="1">
      <c r="A149" s="23">
        <v>138</v>
      </c>
      <c r="H149" s="527"/>
      <c r="I149" s="1035"/>
      <c r="J149" s="1036"/>
      <c r="K149" s="897"/>
      <c r="L149" s="524"/>
      <c r="M149" s="524"/>
      <c r="N149" s="524"/>
      <c r="O149" s="524"/>
      <c r="P149" s="524"/>
      <c r="Q149" s="524"/>
      <c r="R149" s="4">
        <f>R148</f>
        <v>0</v>
      </c>
      <c r="S149" s="247"/>
    </row>
    <row r="150" spans="1:20" ht="15.75">
      <c r="A150" s="23">
        <v>139</v>
      </c>
      <c r="H150" s="527"/>
      <c r="I150" s="951"/>
      <c r="J150" s="1037"/>
      <c r="K150" s="1038"/>
      <c r="L150" s="525"/>
      <c r="M150" s="525"/>
      <c r="N150" s="525"/>
      <c r="O150" s="525"/>
      <c r="P150" s="525"/>
      <c r="Q150" s="525"/>
      <c r="R150" s="4">
        <f>R148</f>
        <v>0</v>
      </c>
      <c r="S150" s="247"/>
    </row>
    <row r="151" spans="1:20" ht="15.75">
      <c r="A151" s="23">
        <v>140</v>
      </c>
      <c r="H151" s="527"/>
      <c r="I151" s="524"/>
      <c r="J151" s="894"/>
      <c r="K151" s="916"/>
      <c r="L151" s="525"/>
      <c r="M151" s="525"/>
      <c r="N151" s="525"/>
      <c r="O151" s="525"/>
      <c r="P151" s="525"/>
      <c r="Q151" s="525"/>
      <c r="R151" s="1664" t="str">
        <f>(IF(SUM(R162:R183)&lt;&gt;0,$K$2,""))</f>
        <v/>
      </c>
      <c r="S151" s="247"/>
    </row>
    <row r="152" spans="1:20" ht="15.75">
      <c r="A152" s="23">
        <v>141</v>
      </c>
      <c r="H152" s="527"/>
      <c r="I152" s="1987">
        <f>$B$7</f>
        <v>0</v>
      </c>
      <c r="J152" s="1988"/>
      <c r="K152" s="1988"/>
      <c r="L152" s="525"/>
      <c r="M152" s="525"/>
      <c r="N152" s="525"/>
      <c r="O152" s="525"/>
      <c r="P152" s="525"/>
      <c r="Q152" s="525"/>
      <c r="R152" s="1664" t="str">
        <f>(IF(SUM(R162:R183)&lt;&gt;0,$K$2,""))</f>
        <v/>
      </c>
      <c r="S152" s="247"/>
    </row>
    <row r="153" spans="1:20" ht="15.75">
      <c r="A153" s="23">
        <v>142</v>
      </c>
      <c r="H153" s="527"/>
      <c r="I153" s="524"/>
      <c r="J153" s="894"/>
      <c r="K153" s="916"/>
      <c r="L153" s="917" t="s">
        <v>706</v>
      </c>
      <c r="M153" s="917" t="s">
        <v>615</v>
      </c>
      <c r="N153" s="525"/>
      <c r="O153" s="525"/>
      <c r="P153" s="525"/>
      <c r="Q153" s="525"/>
      <c r="R153" s="1664" t="str">
        <f>(IF(SUM(R162:R183)&lt;&gt;0,$K$2,""))</f>
        <v/>
      </c>
      <c r="S153" s="247"/>
    </row>
    <row r="154" spans="1:20" ht="27" customHeight="1">
      <c r="A154" s="23">
        <v>143</v>
      </c>
      <c r="H154" s="527"/>
      <c r="I154" s="1980">
        <f>$B$9</f>
        <v>0</v>
      </c>
      <c r="J154" s="1981"/>
      <c r="K154" s="1982"/>
      <c r="L154" s="836">
        <f>$E$9</f>
        <v>0</v>
      </c>
      <c r="M154" s="921">
        <f>$F$9</f>
        <v>0</v>
      </c>
      <c r="N154" s="525"/>
      <c r="O154" s="525"/>
      <c r="P154" s="525"/>
      <c r="Q154" s="525"/>
      <c r="R154" s="1664" t="str">
        <f>(IF(SUM(R162:R183)&lt;&gt;0,$K$2,""))</f>
        <v/>
      </c>
      <c r="S154" s="247"/>
    </row>
    <row r="155" spans="1:20" ht="15.75">
      <c r="A155" s="23">
        <v>144</v>
      </c>
      <c r="H155" s="527"/>
      <c r="I155" s="922">
        <f>$B$10</f>
        <v>0</v>
      </c>
      <c r="J155" s="524"/>
      <c r="K155" s="897"/>
      <c r="L155" s="923"/>
      <c r="M155" s="923"/>
      <c r="N155" s="525"/>
      <c r="O155" s="525"/>
      <c r="P155" s="525"/>
      <c r="Q155" s="525"/>
      <c r="R155" s="1664" t="str">
        <f>(IF(SUM(R162:R183)&lt;&gt;0,$K$2,""))</f>
        <v/>
      </c>
      <c r="S155" s="247"/>
    </row>
    <row r="156" spans="1:20" ht="6" customHeight="1">
      <c r="A156" s="23">
        <v>145</v>
      </c>
      <c r="H156" s="527"/>
      <c r="I156" s="922"/>
      <c r="J156" s="524"/>
      <c r="K156" s="897"/>
      <c r="L156" s="922"/>
      <c r="M156" s="524"/>
      <c r="N156" s="525"/>
      <c r="O156" s="525"/>
      <c r="P156" s="525"/>
      <c r="Q156" s="525"/>
      <c r="R156" s="1664" t="str">
        <f>(IF(SUM(R162:R183)&lt;&gt;0,$K$2,""))</f>
        <v/>
      </c>
      <c r="S156" s="247"/>
    </row>
    <row r="157" spans="1:20" ht="27" customHeight="1">
      <c r="A157" s="23">
        <v>146</v>
      </c>
      <c r="H157" s="527"/>
      <c r="I157" s="2015">
        <f>$B$12</f>
        <v>0</v>
      </c>
      <c r="J157" s="2016"/>
      <c r="K157" s="2017"/>
      <c r="L157" s="924" t="s">
        <v>1194</v>
      </c>
      <c r="M157" s="1663">
        <f>$F$12</f>
        <v>0</v>
      </c>
      <c r="N157" s="525"/>
      <c r="O157" s="525"/>
      <c r="P157" s="525"/>
      <c r="Q157" s="525"/>
      <c r="R157" s="1664" t="str">
        <f>(IF(SUM(R162:R183)&lt;&gt;0,$K$2,""))</f>
        <v/>
      </c>
      <c r="S157" s="247"/>
    </row>
    <row r="158" spans="1:20" ht="15.75">
      <c r="A158" s="23">
        <v>147</v>
      </c>
      <c r="H158" s="527"/>
      <c r="I158" s="925">
        <f>$B$13</f>
        <v>0</v>
      </c>
      <c r="J158" s="524"/>
      <c r="K158" s="897"/>
      <c r="L158" s="926"/>
      <c r="M158" s="927"/>
      <c r="N158" s="525"/>
      <c r="O158" s="525"/>
      <c r="P158" s="525"/>
      <c r="Q158" s="525"/>
      <c r="R158" s="1664" t="str">
        <f>(IF(SUM(R162:R183)&lt;&gt;0,$K$2,""))</f>
        <v/>
      </c>
      <c r="S158" s="247"/>
    </row>
    <row r="159" spans="1:20" ht="21.75" customHeight="1">
      <c r="A159" s="23">
        <v>148</v>
      </c>
      <c r="H159" s="527"/>
      <c r="I159" s="1039"/>
      <c r="J159" s="1039"/>
      <c r="K159" s="1040" t="s">
        <v>1294</v>
      </c>
      <c r="L159" s="1041">
        <f>$E$15</f>
        <v>0</v>
      </c>
      <c r="M159" s="1042">
        <f>$F$15</f>
        <v>0</v>
      </c>
      <c r="N159" s="138"/>
      <c r="O159" s="138"/>
      <c r="P159" s="138"/>
      <c r="Q159" s="138"/>
      <c r="R159" s="1664" t="str">
        <f>(IF(SUM(R162:R183)&lt;&gt;0,$K$2,""))</f>
        <v/>
      </c>
      <c r="S159" s="247"/>
    </row>
    <row r="160" spans="1:20" ht="18.75" customHeight="1" thickBot="1">
      <c r="A160" s="23">
        <v>149</v>
      </c>
      <c r="H160" s="527"/>
      <c r="I160" s="923"/>
      <c r="J160" s="894"/>
      <c r="K160" s="1043" t="s">
        <v>2055</v>
      </c>
      <c r="L160" s="525"/>
      <c r="M160" s="1044" t="s">
        <v>2147</v>
      </c>
      <c r="N160" s="1044"/>
      <c r="O160" s="138"/>
      <c r="P160" s="1044"/>
      <c r="Q160" s="138"/>
      <c r="R160" s="1664" t="str">
        <f>(IF(SUM(R162:R183)&lt;&gt;0,$K$2,""))</f>
        <v/>
      </c>
      <c r="S160" s="247"/>
    </row>
    <row r="161" spans="1:19" ht="21" customHeight="1">
      <c r="A161" s="23">
        <v>150</v>
      </c>
      <c r="H161" s="527"/>
      <c r="I161" s="1045" t="s">
        <v>920</v>
      </c>
      <c r="J161" s="1046" t="s">
        <v>921</v>
      </c>
      <c r="K161" s="1047" t="s">
        <v>922</v>
      </c>
      <c r="L161" s="1048" t="s">
        <v>923</v>
      </c>
      <c r="M161" s="1049" t="s">
        <v>924</v>
      </c>
      <c r="N161" s="526"/>
      <c r="O161" s="526"/>
      <c r="P161" s="526"/>
      <c r="Q161" s="526"/>
      <c r="R161" s="1664" t="str">
        <f>(IF(SUM(R162:R183)&lt;&gt;0,$K$2,""))</f>
        <v/>
      </c>
      <c r="S161" s="247"/>
    </row>
    <row r="162" spans="1:19" ht="18.75" customHeight="1">
      <c r="A162" s="23">
        <v>151</v>
      </c>
      <c r="H162" s="527"/>
      <c r="I162" s="1050"/>
      <c r="J162" s="1051" t="s">
        <v>925</v>
      </c>
      <c r="K162" s="1052" t="s">
        <v>926</v>
      </c>
      <c r="L162" s="1074">
        <f>L163+L164</f>
        <v>0</v>
      </c>
      <c r="M162" s="1075">
        <f>M163+M164</f>
        <v>0</v>
      </c>
      <c r="N162" s="526"/>
      <c r="O162" s="526"/>
      <c r="P162" s="526"/>
      <c r="Q162" s="526"/>
      <c r="R162" s="39" t="str">
        <f t="shared" ref="R162:R187" si="28">(IF($E162&lt;&gt;0,$K$2,IF($F162&lt;&gt;0,$K$2,"")))</f>
        <v/>
      </c>
      <c r="S162" s="247"/>
    </row>
    <row r="163" spans="1:19" ht="18.75" customHeight="1">
      <c r="A163" s="23">
        <v>152</v>
      </c>
      <c r="H163" s="527"/>
      <c r="I163" s="1053"/>
      <c r="J163" s="1054" t="s">
        <v>927</v>
      </c>
      <c r="K163" s="1055" t="s">
        <v>928</v>
      </c>
      <c r="L163" s="1076"/>
      <c r="M163" s="1077"/>
      <c r="N163" s="526"/>
      <c r="O163" s="526"/>
      <c r="P163" s="526"/>
      <c r="Q163" s="526"/>
      <c r="R163" s="39" t="str">
        <f t="shared" si="28"/>
        <v/>
      </c>
      <c r="S163" s="247"/>
    </row>
    <row r="164" spans="1:19" ht="18.75" customHeight="1">
      <c r="A164" s="23">
        <v>153</v>
      </c>
      <c r="H164" s="527"/>
      <c r="I164" s="1056"/>
      <c r="J164" s="1057" t="s">
        <v>929</v>
      </c>
      <c r="K164" s="1058" t="s">
        <v>930</v>
      </c>
      <c r="L164" s="1078"/>
      <c r="M164" s="1079"/>
      <c r="N164" s="526"/>
      <c r="O164" s="526"/>
      <c r="P164" s="526"/>
      <c r="Q164" s="526"/>
      <c r="R164" s="39" t="str">
        <f t="shared" si="28"/>
        <v/>
      </c>
      <c r="S164" s="247"/>
    </row>
    <row r="165" spans="1:19" ht="18.75" customHeight="1">
      <c r="A165" s="23">
        <v>154</v>
      </c>
      <c r="H165" s="527"/>
      <c r="I165" s="1050"/>
      <c r="J165" s="1051" t="s">
        <v>931</v>
      </c>
      <c r="K165" s="1052" t="s">
        <v>932</v>
      </c>
      <c r="L165" s="1080">
        <f>L166+L167</f>
        <v>0</v>
      </c>
      <c r="M165" s="1081">
        <f>M166+M167</f>
        <v>0</v>
      </c>
      <c r="N165" s="526"/>
      <c r="O165" s="526"/>
      <c r="P165" s="526"/>
      <c r="Q165" s="526"/>
      <c r="R165" s="39" t="str">
        <f t="shared" si="28"/>
        <v/>
      </c>
      <c r="S165" s="247"/>
    </row>
    <row r="166" spans="1:19" ht="18.75" customHeight="1">
      <c r="A166" s="23">
        <v>155</v>
      </c>
      <c r="H166" s="527"/>
      <c r="I166" s="1053"/>
      <c r="J166" s="1054" t="s">
        <v>933</v>
      </c>
      <c r="K166" s="1055" t="s">
        <v>928</v>
      </c>
      <c r="L166" s="1076"/>
      <c r="M166" s="1077"/>
      <c r="N166" s="526"/>
      <c r="O166" s="526"/>
      <c r="P166" s="526"/>
      <c r="Q166" s="526"/>
      <c r="R166" s="39" t="str">
        <f t="shared" si="28"/>
        <v/>
      </c>
      <c r="S166" s="247"/>
    </row>
    <row r="167" spans="1:19" ht="18.75" customHeight="1">
      <c r="A167" s="23">
        <v>156</v>
      </c>
      <c r="H167" s="527"/>
      <c r="I167" s="1059"/>
      <c r="J167" s="1060" t="s">
        <v>934</v>
      </c>
      <c r="K167" s="1061" t="s">
        <v>935</v>
      </c>
      <c r="L167" s="1082"/>
      <c r="M167" s="1083"/>
      <c r="N167" s="526"/>
      <c r="O167" s="526"/>
      <c r="P167" s="526"/>
      <c r="Q167" s="526"/>
      <c r="R167" s="39" t="str">
        <f t="shared" si="28"/>
        <v/>
      </c>
      <c r="S167" s="247"/>
    </row>
    <row r="168" spans="1:19" ht="18.75" customHeight="1">
      <c r="A168" s="23">
        <v>157</v>
      </c>
      <c r="H168" s="527"/>
      <c r="I168" s="1050"/>
      <c r="J168" s="1051" t="s">
        <v>936</v>
      </c>
      <c r="K168" s="1052" t="s">
        <v>937</v>
      </c>
      <c r="L168" s="1084"/>
      <c r="M168" s="1085"/>
      <c r="N168" s="526"/>
      <c r="O168" s="526"/>
      <c r="P168" s="526"/>
      <c r="Q168" s="526"/>
      <c r="R168" s="39" t="str">
        <f t="shared" si="28"/>
        <v/>
      </c>
      <c r="S168" s="247"/>
    </row>
    <row r="169" spans="1:19" ht="18.75" customHeight="1">
      <c r="A169" s="23">
        <v>158</v>
      </c>
      <c r="H169" s="527"/>
      <c r="I169" s="1053"/>
      <c r="J169" s="1062" t="s">
        <v>938</v>
      </c>
      <c r="K169" s="1063" t="s">
        <v>939</v>
      </c>
      <c r="L169" s="1086"/>
      <c r="M169" s="1087"/>
      <c r="N169" s="526"/>
      <c r="O169" s="526"/>
      <c r="P169" s="526"/>
      <c r="Q169" s="526"/>
      <c r="R169" s="39" t="str">
        <f t="shared" si="28"/>
        <v/>
      </c>
      <c r="S169" s="247"/>
    </row>
    <row r="170" spans="1:19" ht="18.75" customHeight="1">
      <c r="A170" s="23">
        <v>159</v>
      </c>
      <c r="H170" s="527"/>
      <c r="I170" s="1059"/>
      <c r="J170" s="1057" t="s">
        <v>940</v>
      </c>
      <c r="K170" s="1058" t="s">
        <v>941</v>
      </c>
      <c r="L170" s="1088"/>
      <c r="M170" s="1089"/>
      <c r="N170" s="526"/>
      <c r="O170" s="526"/>
      <c r="P170" s="526"/>
      <c r="Q170" s="526"/>
      <c r="R170" s="39" t="str">
        <f t="shared" si="28"/>
        <v/>
      </c>
      <c r="S170" s="247"/>
    </row>
    <row r="171" spans="1:19" ht="18.75" customHeight="1">
      <c r="A171" s="23">
        <v>160</v>
      </c>
      <c r="H171" s="527"/>
      <c r="I171" s="1050"/>
      <c r="J171" s="1051" t="s">
        <v>942</v>
      </c>
      <c r="K171" s="1052" t="s">
        <v>943</v>
      </c>
      <c r="L171" s="1080"/>
      <c r="M171" s="1081"/>
      <c r="N171" s="526"/>
      <c r="O171" s="526"/>
      <c r="P171" s="526"/>
      <c r="Q171" s="526"/>
      <c r="R171" s="39" t="str">
        <f t="shared" si="28"/>
        <v/>
      </c>
      <c r="S171" s="247"/>
    </row>
    <row r="172" spans="1:19" ht="18.75" customHeight="1">
      <c r="A172" s="23">
        <v>161</v>
      </c>
      <c r="H172" s="527"/>
      <c r="I172" s="1053"/>
      <c r="J172" s="1062" t="s">
        <v>944</v>
      </c>
      <c r="K172" s="1063" t="s">
        <v>945</v>
      </c>
      <c r="L172" s="1090"/>
      <c r="M172" s="1091"/>
      <c r="N172" s="526"/>
      <c r="O172" s="526"/>
      <c r="P172" s="526"/>
      <c r="Q172" s="526"/>
      <c r="R172" s="39" t="str">
        <f t="shared" si="28"/>
        <v/>
      </c>
      <c r="S172" s="247"/>
    </row>
    <row r="173" spans="1:19" ht="18.75" customHeight="1">
      <c r="A173" s="23">
        <v>162</v>
      </c>
      <c r="H173" s="527"/>
      <c r="I173" s="1059"/>
      <c r="J173" s="1057" t="s">
        <v>946</v>
      </c>
      <c r="K173" s="1058" t="s">
        <v>947</v>
      </c>
      <c r="L173" s="1078"/>
      <c r="M173" s="1079"/>
      <c r="N173" s="526"/>
      <c r="O173" s="526"/>
      <c r="P173" s="526"/>
      <c r="Q173" s="526"/>
      <c r="R173" s="39" t="str">
        <f t="shared" si="28"/>
        <v/>
      </c>
      <c r="S173" s="247"/>
    </row>
    <row r="174" spans="1:19" ht="18.75" customHeight="1">
      <c r="A174" s="23">
        <v>163</v>
      </c>
      <c r="H174" s="527"/>
      <c r="I174" s="1050"/>
      <c r="J174" s="1051" t="s">
        <v>948</v>
      </c>
      <c r="K174" s="1052" t="s">
        <v>305</v>
      </c>
      <c r="L174" s="1080"/>
      <c r="M174" s="1081"/>
      <c r="N174" s="526"/>
      <c r="O174" s="526"/>
      <c r="P174" s="526"/>
      <c r="Q174" s="526"/>
      <c r="R174" s="39" t="str">
        <f t="shared" si="28"/>
        <v/>
      </c>
      <c r="S174" s="247"/>
    </row>
    <row r="175" spans="1:19" ht="18.75" customHeight="1">
      <c r="A175" s="23">
        <v>164</v>
      </c>
      <c r="H175" s="527"/>
      <c r="I175" s="1050"/>
      <c r="J175" s="1051" t="s">
        <v>306</v>
      </c>
      <c r="K175" s="1052" t="s">
        <v>2109</v>
      </c>
      <c r="L175" s="1092"/>
      <c r="M175" s="1093"/>
      <c r="N175" s="526"/>
      <c r="O175" s="526"/>
      <c r="P175" s="526"/>
      <c r="Q175" s="526"/>
      <c r="R175" s="39" t="str">
        <f t="shared" si="28"/>
        <v/>
      </c>
      <c r="S175" s="247"/>
    </row>
    <row r="176" spans="1:19" ht="18.75" customHeight="1">
      <c r="A176" s="23">
        <v>165</v>
      </c>
      <c r="H176" s="527"/>
      <c r="I176" s="1050"/>
      <c r="J176" s="1051" t="s">
        <v>307</v>
      </c>
      <c r="K176" s="1052" t="s">
        <v>2110</v>
      </c>
      <c r="L176" s="1080"/>
      <c r="M176" s="1081"/>
      <c r="N176" s="526"/>
      <c r="O176" s="526"/>
      <c r="P176" s="526"/>
      <c r="Q176" s="526"/>
      <c r="R176" s="39" t="str">
        <f t="shared" si="28"/>
        <v/>
      </c>
      <c r="S176" s="247"/>
    </row>
    <row r="177" spans="1:19" ht="18.75" customHeight="1">
      <c r="A177" s="23">
        <v>166</v>
      </c>
      <c r="H177" s="527"/>
      <c r="I177" s="1050"/>
      <c r="J177" s="1051" t="s">
        <v>308</v>
      </c>
      <c r="K177" s="1052" t="s">
        <v>2111</v>
      </c>
      <c r="L177" s="1080"/>
      <c r="M177" s="1081"/>
      <c r="N177" s="526"/>
      <c r="O177" s="526"/>
      <c r="P177" s="526"/>
      <c r="Q177" s="526"/>
      <c r="R177" s="39" t="str">
        <f t="shared" si="28"/>
        <v/>
      </c>
      <c r="S177" s="247"/>
    </row>
    <row r="178" spans="1:19" ht="18.75" customHeight="1">
      <c r="A178" s="23">
        <v>167</v>
      </c>
      <c r="H178" s="527"/>
      <c r="I178" s="1050"/>
      <c r="J178" s="1051" t="s">
        <v>309</v>
      </c>
      <c r="K178" s="1052" t="s">
        <v>310</v>
      </c>
      <c r="L178" s="1080"/>
      <c r="M178" s="1081"/>
      <c r="N178" s="526"/>
      <c r="O178" s="526"/>
      <c r="P178" s="526"/>
      <c r="Q178" s="526"/>
      <c r="R178" s="39" t="str">
        <f t="shared" si="28"/>
        <v/>
      </c>
      <c r="S178" s="247"/>
    </row>
    <row r="179" spans="1:19" ht="18.75" customHeight="1">
      <c r="A179" s="23">
        <v>168</v>
      </c>
      <c r="H179" s="527"/>
      <c r="I179" s="1050"/>
      <c r="J179" s="1051" t="s">
        <v>311</v>
      </c>
      <c r="K179" s="1052" t="s">
        <v>312</v>
      </c>
      <c r="L179" s="1080"/>
      <c r="M179" s="1081"/>
      <c r="N179" s="526"/>
      <c r="O179" s="526"/>
      <c r="P179" s="526"/>
      <c r="Q179" s="526"/>
      <c r="R179" s="39" t="str">
        <f t="shared" si="28"/>
        <v/>
      </c>
      <c r="S179" s="247"/>
    </row>
    <row r="180" spans="1:19" ht="18.75" customHeight="1">
      <c r="A180" s="23">
        <v>169</v>
      </c>
      <c r="H180" s="527"/>
      <c r="I180" s="1050"/>
      <c r="J180" s="1051" t="s">
        <v>313</v>
      </c>
      <c r="K180" s="1052" t="s">
        <v>314</v>
      </c>
      <c r="L180" s="1080"/>
      <c r="M180" s="1081"/>
      <c r="N180" s="526"/>
      <c r="O180" s="526"/>
      <c r="P180" s="526"/>
      <c r="Q180" s="526"/>
      <c r="R180" s="39" t="str">
        <f t="shared" si="28"/>
        <v/>
      </c>
      <c r="S180" s="247"/>
    </row>
    <row r="181" spans="1:19" ht="18.75" customHeight="1">
      <c r="A181" s="23">
        <v>170</v>
      </c>
      <c r="H181" s="527"/>
      <c r="I181" s="1050"/>
      <c r="J181" s="1051" t="s">
        <v>315</v>
      </c>
      <c r="K181" s="1052" t="s">
        <v>316</v>
      </c>
      <c r="L181" s="1080"/>
      <c r="M181" s="1081"/>
      <c r="N181" s="526"/>
      <c r="O181" s="526"/>
      <c r="P181" s="526"/>
      <c r="Q181" s="526"/>
      <c r="R181" s="39" t="str">
        <f t="shared" si="28"/>
        <v/>
      </c>
      <c r="S181" s="247"/>
    </row>
    <row r="182" spans="1:19" ht="18.75" customHeight="1">
      <c r="A182" s="23">
        <v>171</v>
      </c>
      <c r="H182" s="527"/>
      <c r="I182" s="1050"/>
      <c r="J182" s="1051" t="s">
        <v>317</v>
      </c>
      <c r="K182" s="1052" t="s">
        <v>318</v>
      </c>
      <c r="L182" s="1080"/>
      <c r="M182" s="1081"/>
      <c r="N182" s="526"/>
      <c r="O182" s="526"/>
      <c r="P182" s="526"/>
      <c r="Q182" s="526"/>
      <c r="R182" s="39" t="str">
        <f t="shared" si="28"/>
        <v/>
      </c>
      <c r="S182" s="247"/>
    </row>
    <row r="183" spans="1:19" ht="18.75" customHeight="1" thickBot="1">
      <c r="A183" s="23">
        <v>172</v>
      </c>
      <c r="H183" s="527"/>
      <c r="I183" s="1064"/>
      <c r="J183" s="1065" t="s">
        <v>319</v>
      </c>
      <c r="K183" s="1066" t="s">
        <v>320</v>
      </c>
      <c r="L183" s="1094"/>
      <c r="M183" s="1095"/>
      <c r="N183" s="526"/>
      <c r="O183" s="526"/>
      <c r="P183" s="526"/>
      <c r="Q183" s="526"/>
      <c r="R183" s="39" t="str">
        <f t="shared" si="28"/>
        <v/>
      </c>
      <c r="S183" s="247"/>
    </row>
    <row r="184" spans="1:19" ht="38.25" customHeight="1" thickTop="1">
      <c r="A184" s="23">
        <v>173</v>
      </c>
      <c r="H184" s="527"/>
      <c r="I184" s="1045" t="s">
        <v>920</v>
      </c>
      <c r="J184" s="1046" t="s">
        <v>2049</v>
      </c>
      <c r="K184" s="1047" t="s">
        <v>2050</v>
      </c>
      <c r="L184" s="1048" t="s">
        <v>923</v>
      </c>
      <c r="M184" s="1049" t="s">
        <v>924</v>
      </c>
      <c r="N184" s="526"/>
      <c r="O184" s="526"/>
      <c r="P184" s="526"/>
      <c r="Q184" s="526"/>
      <c r="R184" s="39" t="str">
        <f>(IF($E185&lt;&gt;0,$K$2,IF($F185&lt;&gt;0,$K$2,"")))</f>
        <v/>
      </c>
      <c r="S184" s="247"/>
    </row>
    <row r="185" spans="1:19" ht="18.75" customHeight="1">
      <c r="A185" s="23">
        <v>174</v>
      </c>
      <c r="H185" s="527"/>
      <c r="I185" s="1050"/>
      <c r="J185" s="1051" t="s">
        <v>2051</v>
      </c>
      <c r="K185" s="1052" t="s">
        <v>2058</v>
      </c>
      <c r="L185" s="538">
        <f>L186+L187</f>
        <v>0</v>
      </c>
      <c r="M185" s="539">
        <f>M186+M187</f>
        <v>0</v>
      </c>
      <c r="N185" s="526"/>
      <c r="O185" s="526"/>
      <c r="P185" s="526"/>
      <c r="Q185" s="526"/>
      <c r="R185" s="39" t="str">
        <f t="shared" si="28"/>
        <v/>
      </c>
      <c r="S185" s="247"/>
    </row>
    <row r="186" spans="1:19" ht="18.75" customHeight="1">
      <c r="A186" s="23">
        <v>175</v>
      </c>
      <c r="H186" s="527"/>
      <c r="I186" s="1050"/>
      <c r="J186" s="1709" t="s">
        <v>2052</v>
      </c>
      <c r="K186" s="1711" t="s">
        <v>2056</v>
      </c>
      <c r="L186" s="1080"/>
      <c r="M186" s="1081"/>
      <c r="N186" s="526"/>
      <c r="O186" s="526"/>
      <c r="P186" s="526"/>
      <c r="Q186" s="526"/>
      <c r="R186" s="39" t="str">
        <f t="shared" si="28"/>
        <v/>
      </c>
      <c r="S186" s="247"/>
    </row>
    <row r="187" spans="1:19" ht="18.75" customHeight="1" thickBot="1">
      <c r="A187" s="23">
        <v>176</v>
      </c>
      <c r="H187" s="527"/>
      <c r="I187" s="1064"/>
      <c r="J187" s="1710" t="s">
        <v>2053</v>
      </c>
      <c r="K187" s="1712" t="s">
        <v>2057</v>
      </c>
      <c r="L187" s="1094"/>
      <c r="M187" s="1095"/>
      <c r="N187" s="526"/>
      <c r="O187" s="526"/>
      <c r="P187" s="526"/>
      <c r="Q187" s="526"/>
      <c r="R187" s="39" t="str">
        <f t="shared" si="28"/>
        <v/>
      </c>
      <c r="S187" s="247"/>
    </row>
    <row r="188" spans="1:19" ht="31.5" customHeight="1" thickTop="1">
      <c r="A188" s="23">
        <v>177</v>
      </c>
      <c r="H188" s="527"/>
      <c r="I188" s="1067" t="s">
        <v>613</v>
      </c>
      <c r="J188" s="1068"/>
      <c r="K188" s="1069"/>
      <c r="L188" s="526"/>
      <c r="M188" s="526"/>
      <c r="N188" s="526"/>
      <c r="O188" s="526"/>
      <c r="P188" s="526"/>
      <c r="Q188" s="526"/>
      <c r="R188" s="4">
        <f>R148</f>
        <v>0</v>
      </c>
      <c r="S188" s="247"/>
    </row>
    <row r="189" spans="1:19" ht="35.25" customHeight="1">
      <c r="A189" s="23">
        <v>178</v>
      </c>
      <c r="H189" s="527"/>
      <c r="I189" s="2051" t="s">
        <v>321</v>
      </c>
      <c r="J189" s="2051"/>
      <c r="K189" s="2051"/>
      <c r="L189" s="526"/>
      <c r="M189" s="526"/>
      <c r="N189" s="526"/>
      <c r="O189" s="526"/>
      <c r="P189" s="526"/>
      <c r="Q189" s="526"/>
      <c r="R189" s="4">
        <f>R148</f>
        <v>0</v>
      </c>
      <c r="S189" s="247"/>
    </row>
    <row r="190" spans="1:19" ht="18.75" customHeight="1">
      <c r="A190" s="23">
        <v>179</v>
      </c>
      <c r="I190" s="22"/>
      <c r="J190" s="22"/>
      <c r="K190" s="1070"/>
      <c r="L190" s="22"/>
      <c r="M190" s="22"/>
      <c r="N190" s="22"/>
      <c r="O190" s="22"/>
      <c r="P190" s="22"/>
      <c r="Q190" s="22"/>
      <c r="R190" s="4">
        <f>R148</f>
        <v>0</v>
      </c>
      <c r="S190" s="247"/>
    </row>
    <row r="191" spans="1:19" ht="51" customHeight="1">
      <c r="I191" s="38"/>
      <c r="J191" s="38"/>
      <c r="K191" s="38"/>
      <c r="L191" s="38"/>
      <c r="M191" s="38"/>
      <c r="N191" s="38"/>
      <c r="O191" s="38"/>
      <c r="P191" s="38"/>
      <c r="Q191" s="38"/>
      <c r="R191" s="35" t="str">
        <f>(IF(L148&lt;&gt;0,$G$2,IF(Q148&lt;&gt;0,$G$2,"")))</f>
        <v/>
      </c>
    </row>
    <row r="192" spans="1:19" ht="18.75">
      <c r="I192" s="38"/>
      <c r="J192" s="38"/>
      <c r="K192" s="178"/>
      <c r="L192" s="38"/>
      <c r="M192" s="38"/>
      <c r="N192" s="38"/>
      <c r="O192" s="38"/>
      <c r="P192" s="38"/>
      <c r="Q192" s="38"/>
      <c r="R192" s="35" t="str">
        <f>(IF(L149&lt;&gt;0,$G$2,IF(Q149&lt;&gt;0,$G$2,"")))</f>
        <v/>
      </c>
    </row>
    <row r="193" spans="9:18" ht="18.75">
      <c r="I193" s="38"/>
      <c r="J193" s="38"/>
      <c r="K193" s="38"/>
      <c r="L193" s="38"/>
      <c r="M193" s="38"/>
      <c r="N193" s="38"/>
      <c r="O193" s="38"/>
      <c r="P193" s="38"/>
      <c r="Q193" s="38"/>
      <c r="R193" s="35" t="str">
        <f>(IF(L148&lt;&gt;0,$G$2,IF(Q148&lt;&gt;0,$G$2,"")))</f>
        <v/>
      </c>
    </row>
    <row r="194" spans="9:18" ht="18.75">
      <c r="I194" s="38"/>
      <c r="J194" s="38"/>
      <c r="K194" s="38"/>
      <c r="L194" s="38"/>
      <c r="M194" s="38"/>
      <c r="N194" s="38"/>
      <c r="O194" s="38"/>
      <c r="P194" s="38"/>
      <c r="Q194" s="38"/>
      <c r="R194" s="35" t="str">
        <f>(IF(L148&lt;&gt;0,$G$2,IF(Q148&lt;&gt;0,$G$2,"")))</f>
        <v/>
      </c>
    </row>
    <row r="195" spans="9:18" ht="18.75" customHeight="1">
      <c r="I195" s="38"/>
      <c r="J195" s="38"/>
      <c r="K195" s="38"/>
      <c r="L195" s="38"/>
      <c r="M195" s="38"/>
      <c r="N195" s="38"/>
      <c r="O195" s="38"/>
      <c r="P195" s="38"/>
      <c r="Q195" s="38"/>
      <c r="R195" s="35" t="str">
        <f>(IF(L148&lt;&gt;0,$G$2,IF(Q148&lt;&gt;0,$G$2,"")))</f>
        <v/>
      </c>
    </row>
    <row r="196" spans="9:18" ht="18.75" customHeight="1">
      <c r="I196" s="38"/>
      <c r="J196" s="38"/>
      <c r="K196" s="38"/>
      <c r="L196" s="38"/>
      <c r="M196" s="38"/>
      <c r="N196" s="38"/>
      <c r="O196" s="38"/>
      <c r="P196" s="38"/>
      <c r="Q196" s="38"/>
      <c r="R196" s="35" t="str">
        <f>(IF(L148&lt;&gt;0,$G$2,IF(Q148&lt;&gt;0,$G$2,"")))</f>
        <v/>
      </c>
    </row>
    <row r="197" spans="9:18" ht="18.75">
      <c r="I197" s="38"/>
      <c r="J197" s="38"/>
      <c r="K197" s="38"/>
      <c r="L197" s="38"/>
      <c r="M197" s="38"/>
      <c r="N197" s="38"/>
      <c r="O197" s="38"/>
      <c r="P197" s="38"/>
      <c r="Q197" s="38"/>
      <c r="R197" s="35" t="str">
        <f>(IF(L148&lt;&gt;0,$G$2,IF(Q148&lt;&gt;0,$G$2,"")))</f>
        <v/>
      </c>
    </row>
    <row r="198" spans="9:18">
      <c r="I198" s="38"/>
      <c r="J198" s="38"/>
      <c r="K198" s="38"/>
      <c r="L198" s="38"/>
      <c r="M198" s="38"/>
      <c r="N198" s="38"/>
      <c r="O198" s="38"/>
      <c r="P198" s="38"/>
      <c r="Q198" s="38"/>
    </row>
    <row r="199" spans="9:18">
      <c r="I199" s="38"/>
      <c r="J199" s="38"/>
      <c r="K199" s="38"/>
      <c r="L199" s="38"/>
      <c r="M199" s="38"/>
      <c r="N199" s="38"/>
      <c r="O199" s="38"/>
      <c r="P199" s="38"/>
      <c r="Q199" s="38"/>
    </row>
    <row r="200" spans="9:18">
      <c r="I200" s="38"/>
      <c r="J200" s="38"/>
      <c r="K200" s="38"/>
      <c r="L200" s="38"/>
      <c r="M200" s="38"/>
      <c r="N200" s="38"/>
      <c r="O200" s="38"/>
      <c r="P200" s="38"/>
      <c r="Q200" s="38"/>
    </row>
    <row r="201" spans="9:18">
      <c r="I201" s="38"/>
      <c r="J201" s="38"/>
      <c r="K201" s="38"/>
      <c r="L201" s="38"/>
      <c r="M201" s="38"/>
      <c r="N201" s="38"/>
      <c r="O201" s="38"/>
      <c r="P201" s="38"/>
      <c r="Q201" s="38"/>
    </row>
    <row r="202" spans="9:18">
      <c r="I202" s="38"/>
      <c r="J202" s="38"/>
      <c r="K202" s="38"/>
      <c r="L202" s="38"/>
      <c r="M202" s="38"/>
      <c r="N202" s="38"/>
      <c r="O202" s="38"/>
      <c r="P202" s="38"/>
      <c r="Q202" s="38"/>
    </row>
    <row r="203" spans="9:18">
      <c r="I203" s="38"/>
      <c r="J203" s="38"/>
      <c r="K203" s="38"/>
      <c r="L203" s="38"/>
      <c r="M203" s="38"/>
      <c r="N203" s="38"/>
      <c r="O203" s="38"/>
      <c r="P203" s="38"/>
      <c r="Q203" s="38"/>
    </row>
    <row r="204" spans="9:18">
      <c r="I204" s="38"/>
      <c r="J204" s="38"/>
      <c r="K204" s="38"/>
      <c r="L204" s="38"/>
      <c r="M204" s="38"/>
      <c r="N204" s="38"/>
      <c r="O204" s="38"/>
      <c r="P204" s="38"/>
      <c r="Q204" s="38"/>
    </row>
    <row r="205" spans="9:18">
      <c r="I205" s="38"/>
      <c r="J205" s="38"/>
      <c r="K205" s="38"/>
      <c r="L205" s="38"/>
      <c r="M205" s="38"/>
      <c r="N205" s="38"/>
      <c r="O205" s="38"/>
      <c r="P205" s="38"/>
      <c r="Q205" s="38"/>
    </row>
    <row r="206" spans="9:18">
      <c r="I206" s="38"/>
      <c r="J206" s="38"/>
      <c r="K206" s="38"/>
      <c r="L206" s="38"/>
      <c r="M206" s="38"/>
      <c r="N206" s="38"/>
      <c r="O206" s="38"/>
      <c r="P206" s="38"/>
      <c r="Q206" s="38"/>
    </row>
    <row r="207" spans="9:18">
      <c r="I207" s="38"/>
      <c r="J207" s="38"/>
      <c r="K207" s="38"/>
      <c r="L207" s="38"/>
      <c r="M207" s="38"/>
      <c r="N207" s="38"/>
      <c r="O207" s="38"/>
      <c r="P207" s="38"/>
      <c r="Q207" s="38"/>
    </row>
    <row r="208" spans="9:18">
      <c r="I208" s="38"/>
      <c r="J208" s="38"/>
      <c r="K208" s="38"/>
      <c r="L208" s="38"/>
      <c r="M208" s="38"/>
      <c r="N208" s="38"/>
      <c r="O208" s="38"/>
      <c r="P208" s="38"/>
      <c r="Q208" s="38"/>
    </row>
    <row r="209" spans="9:17">
      <c r="I209" s="38"/>
      <c r="J209" s="38"/>
      <c r="K209" s="38"/>
      <c r="L209" s="38"/>
      <c r="M209" s="38"/>
      <c r="N209" s="38"/>
      <c r="O209" s="38"/>
      <c r="P209" s="38"/>
      <c r="Q209" s="38"/>
    </row>
    <row r="210" spans="9:17">
      <c r="I210" s="38"/>
      <c r="J210" s="38"/>
      <c r="K210" s="38"/>
      <c r="L210" s="38"/>
      <c r="M210" s="38"/>
      <c r="N210" s="38"/>
      <c r="O210" s="38"/>
      <c r="P210" s="38"/>
      <c r="Q210" s="38"/>
    </row>
    <row r="211" spans="9:17">
      <c r="I211" s="38"/>
      <c r="J211" s="38"/>
      <c r="K211" s="38"/>
      <c r="L211" s="38"/>
      <c r="M211" s="38"/>
      <c r="N211" s="38"/>
      <c r="O211" s="38"/>
      <c r="P211" s="38"/>
      <c r="Q211" s="38"/>
    </row>
    <row r="212" spans="9:17">
      <c r="I212" s="38"/>
      <c r="J212" s="38"/>
      <c r="K212" s="38"/>
      <c r="L212" s="38"/>
      <c r="M212" s="38"/>
      <c r="N212" s="38"/>
      <c r="O212" s="38"/>
      <c r="P212" s="38"/>
      <c r="Q212" s="38"/>
    </row>
    <row r="213" spans="9:17">
      <c r="I213" s="38"/>
      <c r="J213" s="38"/>
      <c r="K213" s="38"/>
      <c r="L213" s="38"/>
      <c r="M213" s="38"/>
      <c r="N213" s="38"/>
      <c r="O213" s="38"/>
      <c r="P213" s="38"/>
      <c r="Q213" s="38"/>
    </row>
    <row r="214" spans="9:17">
      <c r="I214" s="38"/>
      <c r="J214" s="38"/>
      <c r="K214" s="38"/>
      <c r="L214" s="38"/>
      <c r="M214" s="38"/>
      <c r="N214" s="38"/>
      <c r="O214" s="38"/>
      <c r="P214" s="38"/>
      <c r="Q214" s="38"/>
    </row>
    <row r="215" spans="9:17">
      <c r="I215" s="38"/>
      <c r="J215" s="38"/>
      <c r="K215" s="38"/>
      <c r="L215" s="38"/>
      <c r="M215" s="38"/>
      <c r="N215" s="38"/>
      <c r="O215" s="38"/>
      <c r="P215" s="38"/>
      <c r="Q215" s="38"/>
    </row>
    <row r="216" spans="9:17">
      <c r="I216" s="38"/>
      <c r="J216" s="38"/>
      <c r="K216" s="38"/>
      <c r="L216" s="38"/>
      <c r="M216" s="38"/>
      <c r="N216" s="38"/>
      <c r="O216" s="38"/>
      <c r="P216" s="38"/>
      <c r="Q216" s="38"/>
    </row>
    <row r="217" spans="9:17">
      <c r="I217" s="38"/>
      <c r="J217" s="38"/>
      <c r="K217" s="38"/>
      <c r="L217" s="38"/>
      <c r="M217" s="38"/>
      <c r="N217" s="38"/>
      <c r="O217" s="38"/>
      <c r="P217" s="38"/>
      <c r="Q217" s="38"/>
    </row>
    <row r="218" spans="9:17">
      <c r="I218" s="38"/>
      <c r="J218" s="38"/>
      <c r="K218" s="38"/>
      <c r="L218" s="38"/>
      <c r="M218" s="38"/>
      <c r="N218" s="38"/>
      <c r="O218" s="38"/>
      <c r="P218" s="38"/>
      <c r="Q218" s="38"/>
    </row>
    <row r="219" spans="9:17">
      <c r="I219" s="38"/>
      <c r="J219" s="38"/>
      <c r="K219" s="38"/>
      <c r="L219" s="38"/>
      <c r="M219" s="38"/>
      <c r="N219" s="38"/>
      <c r="O219" s="38"/>
      <c r="P219" s="38"/>
      <c r="Q219" s="38"/>
    </row>
    <row r="220" spans="9:17">
      <c r="I220" s="38"/>
      <c r="J220" s="38"/>
      <c r="K220" s="38"/>
      <c r="L220" s="38"/>
      <c r="M220" s="38"/>
      <c r="N220" s="38"/>
      <c r="O220" s="38"/>
      <c r="P220" s="38"/>
      <c r="Q220" s="38"/>
    </row>
    <row r="221" spans="9:17">
      <c r="I221" s="38"/>
      <c r="J221" s="38"/>
      <c r="K221" s="38"/>
      <c r="L221" s="38"/>
      <c r="M221" s="38"/>
      <c r="N221" s="38"/>
      <c r="O221" s="38"/>
      <c r="P221" s="38"/>
      <c r="Q221" s="38"/>
    </row>
    <row r="222" spans="9:17">
      <c r="I222" s="38"/>
      <c r="J222" s="38"/>
      <c r="K222" s="38"/>
      <c r="L222" s="38"/>
      <c r="M222" s="38"/>
      <c r="N222" s="38"/>
      <c r="O222" s="38"/>
      <c r="P222" s="38"/>
      <c r="Q222" s="38"/>
    </row>
    <row r="223" spans="9:17">
      <c r="I223" s="38"/>
      <c r="J223" s="38"/>
      <c r="K223" s="38"/>
      <c r="L223" s="38"/>
      <c r="M223" s="38"/>
      <c r="N223" s="38"/>
      <c r="O223" s="38"/>
      <c r="P223" s="38"/>
      <c r="Q223" s="38"/>
    </row>
    <row r="224" spans="9:17">
      <c r="I224" s="38"/>
      <c r="J224" s="38"/>
      <c r="K224" s="38"/>
      <c r="L224" s="38"/>
      <c r="M224" s="38"/>
      <c r="N224" s="38"/>
      <c r="O224" s="38"/>
      <c r="P224" s="38"/>
      <c r="Q224" s="38"/>
    </row>
    <row r="225" spans="9:17">
      <c r="I225" s="38"/>
      <c r="J225" s="38"/>
      <c r="K225" s="38"/>
      <c r="L225" s="38"/>
      <c r="M225" s="38"/>
      <c r="N225" s="38"/>
      <c r="O225" s="38"/>
      <c r="P225" s="38"/>
      <c r="Q225" s="38"/>
    </row>
    <row r="226" spans="9:17">
      <c r="I226" s="38"/>
      <c r="J226" s="38"/>
      <c r="K226" s="38"/>
      <c r="L226" s="38"/>
      <c r="M226" s="38"/>
      <c r="N226" s="38"/>
      <c r="O226" s="38"/>
      <c r="P226" s="38"/>
      <c r="Q226" s="38"/>
    </row>
    <row r="227" spans="9:17">
      <c r="I227" s="38"/>
      <c r="J227" s="38"/>
      <c r="K227" s="38"/>
      <c r="L227" s="38"/>
      <c r="M227" s="38"/>
      <c r="N227" s="38"/>
      <c r="O227" s="38"/>
      <c r="P227" s="38"/>
      <c r="Q227" s="38"/>
    </row>
    <row r="228" spans="9:17">
      <c r="I228" s="38"/>
      <c r="J228" s="38"/>
      <c r="K228" s="38"/>
      <c r="L228" s="38"/>
      <c r="M228" s="38"/>
      <c r="N228" s="38"/>
      <c r="O228" s="38"/>
      <c r="P228" s="38"/>
      <c r="Q228" s="38"/>
    </row>
    <row r="229" spans="9:17">
      <c r="I229" s="38"/>
      <c r="J229" s="38"/>
      <c r="K229" s="38"/>
      <c r="L229" s="38"/>
      <c r="M229" s="38"/>
      <c r="N229" s="38"/>
      <c r="O229" s="38"/>
      <c r="P229" s="38"/>
      <c r="Q229" s="38"/>
    </row>
    <row r="230" spans="9:17">
      <c r="I230" s="38"/>
      <c r="J230" s="38"/>
      <c r="K230" s="38"/>
      <c r="L230" s="38"/>
      <c r="M230" s="38"/>
      <c r="N230" s="38"/>
      <c r="O230" s="38"/>
      <c r="P230" s="38"/>
      <c r="Q230" s="38"/>
    </row>
    <row r="231" spans="9:17">
      <c r="I231" s="38"/>
      <c r="J231" s="38"/>
      <c r="K231" s="38"/>
      <c r="L231" s="38"/>
      <c r="M231" s="38"/>
      <c r="N231" s="38"/>
      <c r="O231" s="38"/>
      <c r="P231" s="38"/>
      <c r="Q231" s="38"/>
    </row>
    <row r="232" spans="9:17">
      <c r="I232" s="38"/>
      <c r="J232" s="38"/>
      <c r="K232" s="38"/>
      <c r="L232" s="38"/>
      <c r="M232" s="38"/>
      <c r="N232" s="38"/>
      <c r="O232" s="38"/>
      <c r="P232" s="38"/>
      <c r="Q232" s="38"/>
    </row>
    <row r="233" spans="9:17">
      <c r="I233" s="38"/>
      <c r="J233" s="38"/>
      <c r="K233" s="38"/>
      <c r="L233" s="38"/>
      <c r="M233" s="38"/>
      <c r="N233" s="38"/>
      <c r="O233" s="38"/>
      <c r="P233" s="38"/>
      <c r="Q233" s="38"/>
    </row>
    <row r="234" spans="9:17">
      <c r="I234" s="38"/>
      <c r="J234" s="38"/>
      <c r="K234" s="38"/>
      <c r="L234" s="38"/>
      <c r="M234" s="38"/>
      <c r="N234" s="38"/>
      <c r="O234" s="38"/>
      <c r="P234" s="38"/>
      <c r="Q234" s="38"/>
    </row>
    <row r="235" spans="9:17">
      <c r="I235" s="38"/>
      <c r="J235" s="38"/>
      <c r="K235" s="38"/>
      <c r="L235" s="38"/>
      <c r="M235" s="38"/>
      <c r="N235" s="38"/>
      <c r="O235" s="38"/>
      <c r="P235" s="38"/>
      <c r="Q235" s="38"/>
    </row>
    <row r="236" spans="9:17">
      <c r="I236" s="38"/>
      <c r="J236" s="38"/>
      <c r="K236" s="38"/>
      <c r="L236" s="38"/>
      <c r="M236" s="38"/>
      <c r="N236" s="38"/>
      <c r="O236" s="38"/>
      <c r="P236" s="38"/>
      <c r="Q236" s="38"/>
    </row>
    <row r="237" spans="9:17">
      <c r="I237" s="38"/>
      <c r="J237" s="38"/>
      <c r="K237" s="38"/>
      <c r="L237" s="38"/>
      <c r="M237" s="38"/>
      <c r="N237" s="38"/>
      <c r="O237" s="38"/>
      <c r="P237" s="38"/>
      <c r="Q237" s="38"/>
    </row>
    <row r="238" spans="9:17">
      <c r="I238" s="38"/>
      <c r="J238" s="38"/>
      <c r="K238" s="38"/>
      <c r="L238" s="38"/>
      <c r="M238" s="38"/>
      <c r="N238" s="38"/>
      <c r="O238" s="38"/>
      <c r="P238" s="38"/>
      <c r="Q238" s="38"/>
    </row>
    <row r="239" spans="9:17">
      <c r="I239" s="38"/>
      <c r="J239" s="38"/>
      <c r="K239" s="38"/>
      <c r="L239" s="38"/>
      <c r="M239" s="38"/>
      <c r="N239" s="38"/>
      <c r="O239" s="38"/>
      <c r="P239" s="38"/>
      <c r="Q239" s="38"/>
    </row>
    <row r="240" spans="9:17">
      <c r="I240" s="38"/>
      <c r="J240" s="38"/>
      <c r="K240" s="38"/>
      <c r="L240" s="38"/>
      <c r="M240" s="38"/>
      <c r="N240" s="38"/>
      <c r="O240" s="38"/>
      <c r="P240" s="38"/>
      <c r="Q240" s="38"/>
    </row>
    <row r="241" spans="9:17">
      <c r="I241" s="38"/>
      <c r="J241" s="38"/>
      <c r="K241" s="38"/>
      <c r="L241" s="38"/>
      <c r="M241" s="38"/>
      <c r="N241" s="38"/>
      <c r="O241" s="38"/>
      <c r="P241" s="38"/>
      <c r="Q241" s="38"/>
    </row>
    <row r="242" spans="9:17">
      <c r="I242" s="38"/>
      <c r="J242" s="38"/>
      <c r="K242" s="38"/>
      <c r="L242" s="38"/>
      <c r="M242" s="38"/>
      <c r="N242" s="38"/>
      <c r="O242" s="38"/>
      <c r="P242" s="38"/>
      <c r="Q242" s="38"/>
    </row>
    <row r="243" spans="9:17">
      <c r="I243" s="38"/>
      <c r="J243" s="38"/>
      <c r="K243" s="38"/>
      <c r="L243" s="38"/>
      <c r="M243" s="38"/>
      <c r="N243" s="38"/>
      <c r="O243" s="38"/>
      <c r="P243" s="38"/>
      <c r="Q243" s="38"/>
    </row>
    <row r="244" spans="9:17">
      <c r="I244" s="38"/>
      <c r="J244" s="38"/>
      <c r="K244" s="38"/>
      <c r="L244" s="38"/>
      <c r="M244" s="38"/>
      <c r="N244" s="38"/>
      <c r="O244" s="38"/>
      <c r="P244" s="38"/>
      <c r="Q244" s="38"/>
    </row>
    <row r="245" spans="9:17">
      <c r="I245" s="38"/>
      <c r="J245" s="38"/>
      <c r="K245" s="38"/>
      <c r="L245" s="38"/>
      <c r="M245" s="38"/>
      <c r="N245" s="38"/>
      <c r="O245" s="38"/>
      <c r="P245" s="38"/>
      <c r="Q245" s="38"/>
    </row>
    <row r="246" spans="9:17">
      <c r="I246" s="38"/>
      <c r="J246" s="38"/>
      <c r="K246" s="38"/>
      <c r="L246" s="38"/>
      <c r="M246" s="38"/>
      <c r="N246" s="38"/>
      <c r="O246" s="38"/>
      <c r="P246" s="38"/>
      <c r="Q246" s="38"/>
    </row>
    <row r="247" spans="9:17">
      <c r="I247" s="38"/>
      <c r="J247" s="38"/>
      <c r="K247" s="38"/>
      <c r="L247" s="38"/>
      <c r="M247" s="38"/>
      <c r="N247" s="38"/>
      <c r="O247" s="38"/>
      <c r="P247" s="38"/>
      <c r="Q247" s="38"/>
    </row>
    <row r="248" spans="9:17">
      <c r="I248" s="38"/>
      <c r="J248" s="38"/>
      <c r="K248" s="38"/>
      <c r="L248" s="38"/>
      <c r="M248" s="38"/>
      <c r="N248" s="38"/>
      <c r="O248" s="38"/>
      <c r="P248" s="38"/>
      <c r="Q248" s="38"/>
    </row>
    <row r="249" spans="9:17">
      <c r="I249" s="38"/>
      <c r="J249" s="38"/>
      <c r="K249" s="38"/>
      <c r="L249" s="38"/>
      <c r="M249" s="38"/>
      <c r="N249" s="38"/>
      <c r="O249" s="38"/>
      <c r="P249" s="38"/>
      <c r="Q249" s="38"/>
    </row>
    <row r="250" spans="9:17">
      <c r="I250" s="38"/>
      <c r="J250" s="38"/>
      <c r="K250" s="38"/>
      <c r="L250" s="38"/>
      <c r="M250" s="38"/>
      <c r="N250" s="38"/>
      <c r="O250" s="38"/>
      <c r="P250" s="38"/>
      <c r="Q250" s="38"/>
    </row>
    <row r="251" spans="9:17">
      <c r="I251" s="38"/>
      <c r="J251" s="38"/>
      <c r="K251" s="38"/>
      <c r="L251" s="38"/>
      <c r="M251" s="38"/>
      <c r="N251" s="38"/>
      <c r="O251" s="38"/>
      <c r="P251" s="38"/>
      <c r="Q251" s="38"/>
    </row>
    <row r="252" spans="9:17">
      <c r="I252" s="38"/>
      <c r="J252" s="38"/>
      <c r="K252" s="38"/>
      <c r="L252" s="38"/>
      <c r="M252" s="38"/>
      <c r="N252" s="38"/>
      <c r="O252" s="38"/>
      <c r="P252" s="38"/>
      <c r="Q252" s="38"/>
    </row>
    <row r="253" spans="9:17">
      <c r="I253" s="38"/>
      <c r="J253" s="38"/>
      <c r="K253" s="38"/>
      <c r="L253" s="38"/>
      <c r="M253" s="38"/>
      <c r="N253" s="38"/>
      <c r="O253" s="38"/>
      <c r="P253" s="38"/>
      <c r="Q253" s="38"/>
    </row>
    <row r="254" spans="9:17">
      <c r="I254" s="38"/>
      <c r="J254" s="38"/>
      <c r="K254" s="38"/>
      <c r="L254" s="38"/>
      <c r="M254" s="38"/>
      <c r="N254" s="38"/>
      <c r="O254" s="38"/>
      <c r="P254" s="38"/>
      <c r="Q254" s="38"/>
    </row>
    <row r="255" spans="9:17">
      <c r="I255" s="38"/>
      <c r="J255" s="38"/>
      <c r="K255" s="38"/>
      <c r="L255" s="38"/>
      <c r="M255" s="38"/>
      <c r="N255" s="38"/>
      <c r="O255" s="38"/>
      <c r="P255" s="38"/>
      <c r="Q255" s="38"/>
    </row>
    <row r="256" spans="9:17">
      <c r="I256" s="38"/>
      <c r="J256" s="38"/>
      <c r="K256" s="38"/>
      <c r="L256" s="38"/>
      <c r="M256" s="38"/>
      <c r="N256" s="38"/>
      <c r="O256" s="38"/>
      <c r="P256" s="38"/>
      <c r="Q256" s="38"/>
    </row>
    <row r="257" spans="9:17">
      <c r="I257" s="38"/>
      <c r="J257" s="38"/>
      <c r="K257" s="38"/>
      <c r="L257" s="38"/>
      <c r="M257" s="38"/>
      <c r="N257" s="38"/>
      <c r="O257" s="38"/>
      <c r="P257" s="38"/>
      <c r="Q257" s="38"/>
    </row>
    <row r="258" spans="9:17">
      <c r="I258" s="38"/>
      <c r="J258" s="38"/>
      <c r="K258" s="38"/>
      <c r="L258" s="38"/>
      <c r="M258" s="38"/>
      <c r="N258" s="38"/>
      <c r="O258" s="38"/>
      <c r="P258" s="38"/>
      <c r="Q258" s="38"/>
    </row>
    <row r="259" spans="9:17">
      <c r="I259" s="38"/>
      <c r="J259" s="38"/>
      <c r="K259" s="38"/>
      <c r="L259" s="38"/>
      <c r="M259" s="38"/>
      <c r="N259" s="38"/>
      <c r="O259" s="38"/>
      <c r="P259" s="38"/>
      <c r="Q259" s="38"/>
    </row>
    <row r="260" spans="9:17">
      <c r="I260" s="38"/>
      <c r="J260" s="38"/>
      <c r="K260" s="38"/>
      <c r="L260" s="38"/>
      <c r="M260" s="38"/>
      <c r="N260" s="38"/>
      <c r="O260" s="38"/>
      <c r="P260" s="38"/>
      <c r="Q260" s="38"/>
    </row>
    <row r="261" spans="9:17">
      <c r="I261" s="38"/>
      <c r="J261" s="38"/>
      <c r="K261" s="38"/>
      <c r="L261" s="38"/>
      <c r="M261" s="38"/>
      <c r="N261" s="38"/>
      <c r="O261" s="38"/>
      <c r="P261" s="38"/>
      <c r="Q261" s="38"/>
    </row>
    <row r="262" spans="9:17">
      <c r="I262" s="38"/>
      <c r="J262" s="38"/>
      <c r="K262" s="38"/>
      <c r="L262" s="38"/>
      <c r="M262" s="38"/>
      <c r="N262" s="38"/>
      <c r="O262" s="38"/>
      <c r="P262" s="38"/>
      <c r="Q262" s="38"/>
    </row>
    <row r="263" spans="9:17">
      <c r="I263" s="38"/>
      <c r="J263" s="38"/>
      <c r="K263" s="38"/>
      <c r="L263" s="38"/>
      <c r="M263" s="38"/>
      <c r="N263" s="38"/>
      <c r="O263" s="38"/>
      <c r="P263" s="38"/>
      <c r="Q263" s="38"/>
    </row>
    <row r="264" spans="9:17">
      <c r="I264" s="38"/>
      <c r="J264" s="38"/>
      <c r="K264" s="38"/>
      <c r="L264" s="38"/>
      <c r="M264" s="38"/>
      <c r="N264" s="38"/>
      <c r="O264" s="38"/>
      <c r="P264" s="38"/>
      <c r="Q264" s="38"/>
    </row>
    <row r="265" spans="9:17">
      <c r="I265" s="38"/>
      <c r="J265" s="38"/>
      <c r="K265" s="38"/>
      <c r="L265" s="38"/>
      <c r="M265" s="38"/>
      <c r="N265" s="38"/>
      <c r="O265" s="38"/>
      <c r="P265" s="38"/>
      <c r="Q265" s="38"/>
    </row>
    <row r="266" spans="9:17">
      <c r="I266" s="38"/>
      <c r="J266" s="38"/>
      <c r="K266" s="38"/>
      <c r="L266" s="38"/>
      <c r="M266" s="38"/>
      <c r="N266" s="38"/>
      <c r="O266" s="38"/>
      <c r="P266" s="38"/>
      <c r="Q266" s="38"/>
    </row>
    <row r="267" spans="9:17">
      <c r="I267" s="38"/>
      <c r="J267" s="38"/>
      <c r="K267" s="38"/>
      <c r="L267" s="38"/>
      <c r="M267" s="38"/>
      <c r="N267" s="38"/>
      <c r="O267" s="38"/>
      <c r="P267" s="38"/>
      <c r="Q267" s="38"/>
    </row>
    <row r="268" spans="9:17">
      <c r="I268" s="38"/>
      <c r="J268" s="38"/>
      <c r="K268" s="38"/>
      <c r="L268" s="38"/>
      <c r="M268" s="38"/>
      <c r="N268" s="38"/>
      <c r="O268" s="38"/>
      <c r="P268" s="38"/>
      <c r="Q268" s="38"/>
    </row>
    <row r="269" spans="9:17">
      <c r="I269" s="38"/>
      <c r="J269" s="38"/>
      <c r="K269" s="38"/>
      <c r="L269" s="38"/>
      <c r="M269" s="38"/>
      <c r="N269" s="38"/>
      <c r="O269" s="38"/>
      <c r="P269" s="38"/>
      <c r="Q269" s="38"/>
    </row>
    <row r="270" spans="9:17">
      <c r="I270" s="38"/>
      <c r="J270" s="38"/>
      <c r="K270" s="38"/>
      <c r="L270" s="38"/>
      <c r="M270" s="38"/>
      <c r="N270" s="38"/>
      <c r="O270" s="38"/>
      <c r="P270" s="38"/>
      <c r="Q270" s="38"/>
    </row>
    <row r="271" spans="9:17">
      <c r="I271" s="38"/>
      <c r="J271" s="38"/>
      <c r="K271" s="38"/>
      <c r="L271" s="38"/>
      <c r="M271" s="38"/>
      <c r="N271" s="38"/>
      <c r="O271" s="38"/>
      <c r="P271" s="38"/>
      <c r="Q271" s="38"/>
    </row>
    <row r="272" spans="9:17">
      <c r="I272" s="38"/>
      <c r="J272" s="38"/>
      <c r="K272" s="38"/>
      <c r="L272" s="38"/>
      <c r="M272" s="38"/>
      <c r="N272" s="38"/>
      <c r="O272" s="38"/>
      <c r="P272" s="38"/>
      <c r="Q272" s="38"/>
    </row>
    <row r="273" spans="9:17">
      <c r="I273" s="38"/>
      <c r="J273" s="38"/>
      <c r="K273" s="38"/>
      <c r="L273" s="38"/>
      <c r="M273" s="38"/>
      <c r="N273" s="38"/>
      <c r="O273" s="38"/>
      <c r="P273" s="38"/>
      <c r="Q273" s="38"/>
    </row>
    <row r="274" spans="9:17">
      <c r="I274" s="38"/>
      <c r="J274" s="38"/>
      <c r="K274" s="38"/>
      <c r="L274" s="38"/>
      <c r="M274" s="38"/>
      <c r="N274" s="38"/>
      <c r="O274" s="38"/>
      <c r="P274" s="38"/>
      <c r="Q274" s="38"/>
    </row>
    <row r="275" spans="9:17">
      <c r="I275" s="38"/>
      <c r="J275" s="38"/>
      <c r="K275" s="38"/>
      <c r="L275" s="38"/>
      <c r="M275" s="38"/>
      <c r="N275" s="38"/>
      <c r="O275" s="38"/>
      <c r="P275" s="38"/>
      <c r="Q275" s="38"/>
    </row>
    <row r="276" spans="9:17">
      <c r="I276" s="38"/>
      <c r="J276" s="38"/>
      <c r="K276" s="38"/>
      <c r="L276" s="38"/>
      <c r="M276" s="38"/>
      <c r="N276" s="38"/>
      <c r="O276" s="38"/>
      <c r="P276" s="38"/>
      <c r="Q276" s="38"/>
    </row>
    <row r="277" spans="9:17">
      <c r="I277" s="38"/>
      <c r="J277" s="38"/>
      <c r="K277" s="38"/>
      <c r="L277" s="38"/>
      <c r="M277" s="38"/>
      <c r="N277" s="38"/>
      <c r="O277" s="38"/>
      <c r="P277" s="38"/>
      <c r="Q277" s="38"/>
    </row>
    <row r="278" spans="9:17">
      <c r="I278" s="38"/>
      <c r="J278" s="38"/>
      <c r="K278" s="38"/>
      <c r="L278" s="38"/>
      <c r="M278" s="38"/>
      <c r="N278" s="38"/>
      <c r="O278" s="38"/>
      <c r="P278" s="38"/>
      <c r="Q278" s="38"/>
    </row>
    <row r="279" spans="9:17">
      <c r="I279" s="38"/>
      <c r="J279" s="38"/>
      <c r="K279" s="38"/>
      <c r="L279" s="38"/>
      <c r="M279" s="38"/>
      <c r="N279" s="38"/>
      <c r="O279" s="38"/>
      <c r="P279" s="38"/>
      <c r="Q279" s="38"/>
    </row>
    <row r="280" spans="9:17">
      <c r="I280" s="38"/>
      <c r="J280" s="38"/>
      <c r="K280" s="38"/>
      <c r="L280" s="38"/>
      <c r="M280" s="38"/>
      <c r="N280" s="38"/>
      <c r="O280" s="38"/>
      <c r="P280" s="38"/>
      <c r="Q280" s="38"/>
    </row>
    <row r="281" spans="9:17">
      <c r="I281" s="38"/>
      <c r="J281" s="38"/>
      <c r="K281" s="38"/>
      <c r="L281" s="38"/>
      <c r="M281" s="38"/>
      <c r="N281" s="38"/>
      <c r="O281" s="38"/>
      <c r="P281" s="38"/>
      <c r="Q281" s="38"/>
    </row>
    <row r="282" spans="9:17">
      <c r="I282" s="38"/>
      <c r="J282" s="38"/>
      <c r="K282" s="38"/>
      <c r="L282" s="38"/>
      <c r="M282" s="38"/>
      <c r="N282" s="38"/>
      <c r="O282" s="38"/>
      <c r="P282" s="38"/>
      <c r="Q282" s="38"/>
    </row>
    <row r="283" spans="9:17">
      <c r="I283" s="38"/>
      <c r="J283" s="38"/>
      <c r="K283" s="38"/>
      <c r="L283" s="38"/>
      <c r="M283" s="38"/>
      <c r="N283" s="38"/>
      <c r="O283" s="38"/>
      <c r="P283" s="38"/>
      <c r="Q283" s="38"/>
    </row>
    <row r="284" spans="9:17">
      <c r="I284" s="38"/>
      <c r="J284" s="38"/>
      <c r="K284" s="38"/>
      <c r="L284" s="38"/>
      <c r="M284" s="38"/>
      <c r="N284" s="38"/>
      <c r="O284" s="38"/>
      <c r="P284" s="38"/>
      <c r="Q284" s="38"/>
    </row>
    <row r="285" spans="9:17">
      <c r="I285" s="38"/>
      <c r="J285" s="38"/>
      <c r="K285" s="38"/>
      <c r="L285" s="38"/>
      <c r="M285" s="38"/>
      <c r="N285" s="38"/>
      <c r="O285" s="38"/>
      <c r="P285" s="38"/>
      <c r="Q285" s="38"/>
    </row>
    <row r="286" spans="9:17">
      <c r="I286" s="27"/>
      <c r="J286" s="27"/>
      <c r="K286" s="27"/>
      <c r="L286" s="27"/>
      <c r="M286" s="27"/>
      <c r="N286" s="27"/>
      <c r="O286" s="38"/>
      <c r="P286" s="27"/>
      <c r="Q286" s="38"/>
    </row>
    <row r="287" spans="9:17">
      <c r="I287" s="27"/>
      <c r="J287" s="27"/>
      <c r="K287" s="27"/>
      <c r="L287" s="27"/>
      <c r="M287" s="27"/>
      <c r="N287" s="27"/>
      <c r="O287" s="38"/>
      <c r="P287" s="27"/>
      <c r="Q287" s="38"/>
    </row>
    <row r="288" spans="9:17">
      <c r="I288" s="27"/>
      <c r="J288" s="27"/>
      <c r="K288" s="27"/>
      <c r="L288" s="27"/>
      <c r="M288" s="27"/>
      <c r="N288" s="27"/>
      <c r="O288" s="38"/>
      <c r="P288" s="27"/>
      <c r="Q288" s="38"/>
    </row>
    <row r="289" spans="9:17">
      <c r="I289" s="27"/>
      <c r="J289" s="27"/>
      <c r="K289" s="27"/>
      <c r="L289" s="27"/>
      <c r="M289" s="27"/>
      <c r="N289" s="27"/>
      <c r="O289" s="38"/>
      <c r="P289" s="27"/>
      <c r="Q289" s="38"/>
    </row>
    <row r="290" spans="9:17">
      <c r="I290" s="27"/>
      <c r="J290" s="27"/>
      <c r="K290" s="27"/>
      <c r="L290" s="27"/>
      <c r="M290" s="27"/>
      <c r="N290" s="27"/>
      <c r="O290" s="38"/>
      <c r="P290" s="27"/>
      <c r="Q290" s="38"/>
    </row>
    <row r="291" spans="9:17">
      <c r="I291" s="27"/>
      <c r="J291" s="27"/>
      <c r="K291" s="27"/>
      <c r="L291" s="27"/>
      <c r="M291" s="27"/>
      <c r="N291" s="27"/>
      <c r="O291" s="38"/>
      <c r="P291" s="27"/>
      <c r="Q291" s="38"/>
    </row>
    <row r="292" spans="9:17">
      <c r="I292" s="27"/>
      <c r="J292" s="27"/>
      <c r="K292" s="27"/>
      <c r="L292" s="27"/>
      <c r="M292" s="27"/>
      <c r="N292" s="27"/>
      <c r="O292" s="38"/>
      <c r="P292" s="27"/>
      <c r="Q292" s="38"/>
    </row>
    <row r="293" spans="9:17">
      <c r="I293" s="27"/>
      <c r="J293" s="27"/>
      <c r="K293" s="27"/>
      <c r="L293" s="27"/>
      <c r="M293" s="27"/>
      <c r="N293" s="27"/>
      <c r="O293" s="38"/>
      <c r="P293" s="27"/>
      <c r="Q293" s="38"/>
    </row>
    <row r="294" spans="9:17">
      <c r="I294" s="27"/>
      <c r="J294" s="27"/>
      <c r="K294" s="27"/>
      <c r="L294" s="27"/>
      <c r="M294" s="27"/>
      <c r="N294" s="27"/>
      <c r="O294" s="38"/>
      <c r="P294" s="27"/>
      <c r="Q294" s="38"/>
    </row>
    <row r="295" spans="9:17">
      <c r="I295" s="27"/>
      <c r="J295" s="27"/>
      <c r="K295" s="27"/>
      <c r="L295" s="27"/>
      <c r="M295" s="27"/>
      <c r="N295" s="27"/>
      <c r="O295" s="38"/>
      <c r="P295" s="27"/>
      <c r="Q295" s="38"/>
    </row>
    <row r="296" spans="9:17">
      <c r="I296" s="27"/>
      <c r="J296" s="27"/>
      <c r="K296" s="27"/>
      <c r="L296" s="27"/>
      <c r="M296" s="27"/>
      <c r="N296" s="27"/>
      <c r="O296" s="38"/>
      <c r="P296" s="27"/>
      <c r="Q296" s="38"/>
    </row>
    <row r="297" spans="9:17">
      <c r="I297" s="27"/>
      <c r="J297" s="27"/>
      <c r="K297" s="27"/>
      <c r="L297" s="27"/>
      <c r="M297" s="27"/>
      <c r="N297" s="27"/>
      <c r="O297" s="38"/>
      <c r="P297" s="27"/>
      <c r="Q297" s="38"/>
    </row>
    <row r="298" spans="9:17">
      <c r="I298" s="27"/>
      <c r="J298" s="27"/>
      <c r="K298" s="27"/>
      <c r="L298" s="27"/>
      <c r="M298" s="27"/>
      <c r="N298" s="27"/>
      <c r="O298" s="38"/>
      <c r="P298" s="27"/>
      <c r="Q298" s="38"/>
    </row>
    <row r="299" spans="9:17">
      <c r="I299" s="27"/>
      <c r="J299" s="27"/>
      <c r="K299" s="27"/>
      <c r="L299" s="27"/>
      <c r="M299" s="27"/>
      <c r="N299" s="27"/>
      <c r="O299" s="38"/>
      <c r="P299" s="27"/>
      <c r="Q299" s="38"/>
    </row>
    <row r="300" spans="9:17">
      <c r="I300" s="27"/>
      <c r="J300" s="27"/>
      <c r="K300" s="27"/>
      <c r="L300" s="27"/>
      <c r="M300" s="27"/>
      <c r="N300" s="27"/>
      <c r="O300" s="38"/>
      <c r="P300" s="27"/>
      <c r="Q300" s="38"/>
    </row>
    <row r="301" spans="9:17">
      <c r="I301" s="27"/>
      <c r="J301" s="27"/>
      <c r="K301" s="27"/>
      <c r="L301" s="27"/>
      <c r="M301" s="27"/>
      <c r="N301" s="27"/>
      <c r="O301" s="38"/>
      <c r="P301" s="27"/>
      <c r="Q301" s="38"/>
    </row>
    <row r="302" spans="9:17">
      <c r="I302" s="27"/>
      <c r="J302" s="27"/>
      <c r="K302" s="27"/>
      <c r="L302" s="27"/>
      <c r="M302" s="27"/>
      <c r="N302" s="27"/>
      <c r="O302" s="38"/>
      <c r="P302" s="27"/>
      <c r="Q302" s="38"/>
    </row>
    <row r="303" spans="9:17">
      <c r="I303" s="27"/>
      <c r="J303" s="27"/>
      <c r="K303" s="27"/>
      <c r="L303" s="27"/>
      <c r="M303" s="27"/>
      <c r="N303" s="27"/>
      <c r="O303" s="38"/>
      <c r="P303" s="27"/>
      <c r="Q303" s="38"/>
    </row>
    <row r="304" spans="9:17">
      <c r="I304" s="27"/>
      <c r="J304" s="27"/>
      <c r="K304" s="27"/>
      <c r="L304" s="27"/>
      <c r="M304" s="27"/>
      <c r="N304" s="27"/>
      <c r="O304" s="38"/>
      <c r="P304" s="27"/>
      <c r="Q304" s="38"/>
    </row>
    <row r="305" spans="9:17">
      <c r="I305" s="27"/>
      <c r="J305" s="27"/>
      <c r="K305" s="27"/>
      <c r="L305" s="27"/>
      <c r="M305" s="27"/>
      <c r="N305" s="27"/>
      <c r="O305" s="38"/>
      <c r="P305" s="27"/>
      <c r="Q305" s="38"/>
    </row>
    <row r="306" spans="9:17">
      <c r="I306" s="27"/>
      <c r="J306" s="27"/>
      <c r="K306" s="27"/>
      <c r="L306" s="27"/>
      <c r="M306" s="27"/>
      <c r="N306" s="27"/>
      <c r="O306" s="38"/>
      <c r="P306" s="27"/>
      <c r="Q306" s="38"/>
    </row>
    <row r="307" spans="9:17">
      <c r="K307" s="27"/>
    </row>
  </sheetData>
  <sheetProtection password="81B0" sheet="1" scenarios="1"/>
  <mergeCells count="38">
    <mergeCell ref="J33:K33"/>
    <mergeCell ref="J39:K39"/>
    <mergeCell ref="J30:K30"/>
    <mergeCell ref="J80:K80"/>
    <mergeCell ref="I14:K14"/>
    <mergeCell ref="I16:K16"/>
    <mergeCell ref="I19:K19"/>
    <mergeCell ref="J70:K70"/>
    <mergeCell ref="J48:K48"/>
    <mergeCell ref="J130:K130"/>
    <mergeCell ref="J122:K122"/>
    <mergeCell ref="J66:K66"/>
    <mergeCell ref="I154:K154"/>
    <mergeCell ref="J133:K133"/>
    <mergeCell ref="J134:K134"/>
    <mergeCell ref="J139:K139"/>
    <mergeCell ref="J144:K144"/>
    <mergeCell ref="J81:K81"/>
    <mergeCell ref="J82:K82"/>
    <mergeCell ref="J86:K86"/>
    <mergeCell ref="J102:K102"/>
    <mergeCell ref="J76:K76"/>
    <mergeCell ref="N19:Q21"/>
    <mergeCell ref="I157:K157"/>
    <mergeCell ref="I189:K189"/>
    <mergeCell ref="J47:K47"/>
    <mergeCell ref="J111:K111"/>
    <mergeCell ref="J115:K115"/>
    <mergeCell ref="J116:K116"/>
    <mergeCell ref="J79:K79"/>
    <mergeCell ref="I20:K20"/>
    <mergeCell ref="J101:K101"/>
    <mergeCell ref="J103:K103"/>
    <mergeCell ref="J117:K117"/>
    <mergeCell ref="I152:K152"/>
    <mergeCell ref="J121:K121"/>
    <mergeCell ref="J118:K118"/>
    <mergeCell ref="J104:K104"/>
  </mergeCells>
  <phoneticPr fontId="2"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16" priority="39" stopIfTrue="1" operator="equal">
      <formula>97</formula>
    </cfRule>
    <cfRule type="cellIs" dxfId="15" priority="40" stopIfTrue="1" operator="equal">
      <formula>33</formula>
    </cfRule>
  </conditionalFormatting>
  <conditionalFormatting sqref="K148">
    <cfRule type="cellIs" dxfId="14" priority="25" stopIfTrue="1" operator="equal">
      <formula>0</formula>
    </cfRule>
  </conditionalFormatting>
  <conditionalFormatting sqref="M19">
    <cfRule type="cellIs" dxfId="13" priority="24" stopIfTrue="1" operator="equal">
      <formula>0</formula>
    </cfRule>
  </conditionalFormatting>
  <conditionalFormatting sqref="M157">
    <cfRule type="cellIs" dxfId="12" priority="23" stopIfTrue="1" operator="equal">
      <formula>0</formula>
    </cfRule>
  </conditionalFormatting>
  <conditionalFormatting sqref="K28">
    <cfRule type="cellIs" dxfId="11" priority="22" stopIfTrue="1" operator="notEqual">
      <formula>"ИЗБЕРЕТЕ ДЕЙНОСТ"</formula>
    </cfRule>
  </conditionalFormatting>
  <conditionalFormatting sqref="J28">
    <cfRule type="cellIs" dxfId="10" priority="21" stopIfTrue="1" operator="notEqual">
      <formula>0</formula>
    </cfRule>
  </conditionalFormatting>
  <conditionalFormatting sqref="L21">
    <cfRule type="cellIs" dxfId="9" priority="6" stopIfTrue="1" operator="equal">
      <formula>98</formula>
    </cfRule>
    <cfRule type="cellIs" dxfId="8" priority="7" stopIfTrue="1" operator="equal">
      <formula>96</formula>
    </cfRule>
    <cfRule type="cellIs" dxfId="7" priority="8" stopIfTrue="1" operator="equal">
      <formula>42</formula>
    </cfRule>
    <cfRule type="cellIs" dxfId="6" priority="9" stopIfTrue="1" operator="equal">
      <formula>97</formula>
    </cfRule>
    <cfRule type="cellIs" dxfId="5" priority="10" stopIfTrue="1" operator="equal">
      <formula>33</formula>
    </cfRule>
  </conditionalFormatting>
  <conditionalFormatting sqref="M21">
    <cfRule type="cellIs" dxfId="4" priority="1" stopIfTrue="1" operator="equal">
      <formula>"ЧУЖДИ СРЕДСТВА"</formula>
    </cfRule>
    <cfRule type="cellIs" dxfId="3" priority="2" stopIfTrue="1" operator="equal">
      <formula>"СЕС - ДМП"</formula>
    </cfRule>
    <cfRule type="cellIs" dxfId="2"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xr:uid="{00000000-0002-0000-0300-000000000000}">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xr:uid="{00000000-0002-0000-0300-000001000000}"/>
    <dataValidation allowBlank="1" showInputMessage="1" showErrorMessage="1" prompt="Щатни бройки - без бройките за дейности, финансирани по единни разходни стандарти._x000a__x000a_" sqref="L162:M164" xr:uid="{00000000-0002-0000-0300-000002000000}"/>
    <dataValidation allowBlank="1" showInputMessage="1" showErrorMessage="1" prompt="Средна годишна брутна заплата - без бройките за дейности, финансирани по единни разходни стандарти._x000a__x000a_" sqref="L168:M170" xr:uid="{00000000-0002-0000-0300-000003000000}"/>
    <dataValidation type="list" allowBlank="1" showDropDown="1" showInputMessage="1" showErrorMessage="1" prompt="Използва се само  за финансово-правна форма СЕС-КСФ (код 98)_x000a_" sqref="K26" xr:uid="{00000000-0002-0000-0300-000004000000}">
      <formula1>OP_LIST</formula1>
    </dataValidation>
    <dataValidation type="list" allowBlank="1" showInputMessage="1" showErrorMessage="1" promptTitle="ВЪВЕДЕТЕ ДЕЙНОСТ" sqref="K28" xr:uid="{00000000-0002-0000-0300-000005000000}">
      <formula1>EBK_DEIN</formula1>
    </dataValidation>
  </dataValidations>
  <pageMargins left="0.75" right="0.75" top="1" bottom="1" header="0.5" footer="0.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IV736"/>
  <sheetViews>
    <sheetView topLeftCell="F715" workbookViewId="0">
      <selection activeCell="F715" sqref="A1:F65536"/>
    </sheetView>
  </sheetViews>
  <sheetFormatPr defaultRowHeight="14.25"/>
  <cols>
    <col min="1" max="1" width="61.140625" style="1741" hidden="1" customWidth="1"/>
    <col min="2" max="2" width="83" style="1751" hidden="1" customWidth="1"/>
    <col min="3" max="3" width="39" style="1741" hidden="1" customWidth="1"/>
    <col min="4" max="4" width="4.42578125" style="1741" hidden="1" customWidth="1"/>
    <col min="5" max="5" width="16.5703125" style="1741" hidden="1" customWidth="1"/>
    <col min="6" max="16384" width="9.140625" style="1741"/>
  </cols>
  <sheetData>
    <row r="1" spans="1:5">
      <c r="A1" s="1741" t="s">
        <v>1172</v>
      </c>
      <c r="B1" s="1751" t="s">
        <v>1179</v>
      </c>
    </row>
    <row r="2" spans="1:5" ht="31.5" customHeight="1">
      <c r="A2" s="1752">
        <v>0</v>
      </c>
      <c r="B2" s="1753" t="s">
        <v>1309</v>
      </c>
      <c r="C2" s="1754" t="s">
        <v>1365</v>
      </c>
    </row>
    <row r="3" spans="1:5" ht="35.25" customHeight="1">
      <c r="A3" s="1752">
        <v>33</v>
      </c>
      <c r="B3" s="1753" t="s">
        <v>1310</v>
      </c>
      <c r="C3" s="1754" t="s">
        <v>1366</v>
      </c>
      <c r="D3" s="1753"/>
    </row>
    <row r="4" spans="1:5" ht="35.25" customHeight="1">
      <c r="A4" s="1752">
        <v>42</v>
      </c>
      <c r="B4" s="1753" t="s">
        <v>1311</v>
      </c>
      <c r="C4" s="1754" t="s">
        <v>1367</v>
      </c>
    </row>
    <row r="5" spans="1:5" ht="31.5">
      <c r="A5" s="1752">
        <v>96</v>
      </c>
      <c r="B5" s="1753" t="s">
        <v>1312</v>
      </c>
      <c r="C5" s="1754" t="s">
        <v>1368</v>
      </c>
    </row>
    <row r="6" spans="1:5" ht="31.5">
      <c r="A6" s="1752">
        <v>97</v>
      </c>
      <c r="B6" s="1753" t="s">
        <v>1313</v>
      </c>
      <c r="C6" s="1754" t="s">
        <v>1369</v>
      </c>
      <c r="D6" s="1753"/>
    </row>
    <row r="7" spans="1:5" ht="31.5">
      <c r="A7" s="1752">
        <v>98</v>
      </c>
      <c r="B7" s="1753" t="s">
        <v>1314</v>
      </c>
      <c r="C7" s="1754" t="s">
        <v>1370</v>
      </c>
      <c r="D7" s="1755"/>
    </row>
    <row r="8" spans="1:5" ht="15">
      <c r="A8" s="1755"/>
      <c r="B8" s="1755"/>
      <c r="C8" s="1755"/>
      <c r="D8" s="1755"/>
    </row>
    <row r="9" spans="1:5" ht="15.75">
      <c r="A9" s="1753"/>
      <c r="B9" s="1753"/>
      <c r="C9" s="1756"/>
      <c r="D9" s="1755"/>
    </row>
    <row r="10" spans="1:5">
      <c r="A10" s="1741" t="s">
        <v>1172</v>
      </c>
      <c r="B10" s="1751" t="s">
        <v>1178</v>
      </c>
    </row>
    <row r="11" spans="1:5">
      <c r="B11" s="1751" t="s">
        <v>50</v>
      </c>
    </row>
    <row r="12" spans="1:5" ht="15.75">
      <c r="A12" s="1757">
        <v>1101</v>
      </c>
      <c r="B12" s="1758" t="s">
        <v>51</v>
      </c>
      <c r="C12" s="1757">
        <v>1101</v>
      </c>
      <c r="E12" s="1759"/>
    </row>
    <row r="13" spans="1:5" ht="15.75">
      <c r="A13" s="1757">
        <v>1103</v>
      </c>
      <c r="B13" s="1760" t="s">
        <v>52</v>
      </c>
      <c r="C13" s="1757">
        <v>1103</v>
      </c>
      <c r="E13" s="1759"/>
    </row>
    <row r="14" spans="1:5" ht="15.75">
      <c r="A14" s="1757">
        <v>1104</v>
      </c>
      <c r="B14" s="1761" t="s">
        <v>53</v>
      </c>
      <c r="C14" s="1757">
        <v>1104</v>
      </c>
      <c r="E14" s="1759"/>
    </row>
    <row r="15" spans="1:5" ht="15.75">
      <c r="A15" s="1757">
        <v>1105</v>
      </c>
      <c r="B15" s="1761" t="s">
        <v>54</v>
      </c>
      <c r="C15" s="1757">
        <v>1105</v>
      </c>
      <c r="E15" s="1759"/>
    </row>
    <row r="16" spans="1:5" ht="15.75">
      <c r="A16" s="1757">
        <v>1106</v>
      </c>
      <c r="B16" s="1761" t="s">
        <v>55</v>
      </c>
      <c r="C16" s="1757">
        <v>1106</v>
      </c>
      <c r="E16" s="1759"/>
    </row>
    <row r="17" spans="1:5" ht="15.75">
      <c r="A17" s="1757">
        <v>1107</v>
      </c>
      <c r="B17" s="1761" t="s">
        <v>56</v>
      </c>
      <c r="C17" s="1757">
        <v>1107</v>
      </c>
      <c r="E17" s="1759"/>
    </row>
    <row r="18" spans="1:5" ht="15.75">
      <c r="A18" s="1757">
        <v>1108</v>
      </c>
      <c r="B18" s="1761" t="s">
        <v>57</v>
      </c>
      <c r="C18" s="1757">
        <v>1108</v>
      </c>
      <c r="E18" s="1759"/>
    </row>
    <row r="19" spans="1:5" ht="15.75">
      <c r="A19" s="1757">
        <v>1111</v>
      </c>
      <c r="B19" s="1762" t="s">
        <v>58</v>
      </c>
      <c r="C19" s="1757">
        <v>1111</v>
      </c>
      <c r="E19" s="1759"/>
    </row>
    <row r="20" spans="1:5" ht="15.75">
      <c r="A20" s="1757">
        <v>1115</v>
      </c>
      <c r="B20" s="1762" t="s">
        <v>59</v>
      </c>
      <c r="C20" s="1757">
        <v>1115</v>
      </c>
      <c r="E20" s="1759"/>
    </row>
    <row r="21" spans="1:5" ht="15.75">
      <c r="A21" s="1757">
        <v>1116</v>
      </c>
      <c r="B21" s="1762" t="s">
        <v>60</v>
      </c>
      <c r="C21" s="1757">
        <v>1116</v>
      </c>
      <c r="E21" s="1759"/>
    </row>
    <row r="22" spans="1:5" ht="15.75">
      <c r="A22" s="1757">
        <v>1117</v>
      </c>
      <c r="B22" s="1762" t="s">
        <v>61</v>
      </c>
      <c r="C22" s="1757">
        <v>1117</v>
      </c>
      <c r="E22" s="1759"/>
    </row>
    <row r="23" spans="1:5" ht="15.75">
      <c r="A23" s="1757">
        <v>1121</v>
      </c>
      <c r="B23" s="1761" t="s">
        <v>62</v>
      </c>
      <c r="C23" s="1757">
        <v>1121</v>
      </c>
      <c r="E23" s="1759"/>
    </row>
    <row r="24" spans="1:5" ht="15.75">
      <c r="A24" s="1757">
        <v>1122</v>
      </c>
      <c r="B24" s="1761" t="s">
        <v>63</v>
      </c>
      <c r="C24" s="1757">
        <v>1122</v>
      </c>
      <c r="E24" s="1759"/>
    </row>
    <row r="25" spans="1:5" ht="15.75">
      <c r="A25" s="1757">
        <v>1123</v>
      </c>
      <c r="B25" s="1761" t="s">
        <v>64</v>
      </c>
      <c r="C25" s="1757">
        <v>1123</v>
      </c>
      <c r="E25" s="1759"/>
    </row>
    <row r="26" spans="1:5" ht="15.75">
      <c r="A26" s="1757">
        <v>1125</v>
      </c>
      <c r="B26" s="1763" t="s">
        <v>65</v>
      </c>
      <c r="C26" s="1757">
        <v>1125</v>
      </c>
      <c r="E26" s="1759"/>
    </row>
    <row r="27" spans="1:5" ht="15.75">
      <c r="A27" s="1757">
        <v>1128</v>
      </c>
      <c r="B27" s="1761" t="s">
        <v>66</v>
      </c>
      <c r="C27" s="1757">
        <v>1128</v>
      </c>
      <c r="E27" s="1759"/>
    </row>
    <row r="28" spans="1:5" ht="15.75">
      <c r="A28" s="1757">
        <v>1139</v>
      </c>
      <c r="B28" s="1764" t="s">
        <v>67</v>
      </c>
      <c r="C28" s="1757">
        <v>1139</v>
      </c>
      <c r="E28" s="1759"/>
    </row>
    <row r="29" spans="1:5" ht="15.75">
      <c r="A29" s="1757">
        <v>1141</v>
      </c>
      <c r="B29" s="1762" t="s">
        <v>68</v>
      </c>
      <c r="C29" s="1757">
        <v>1141</v>
      </c>
      <c r="E29" s="1759"/>
    </row>
    <row r="30" spans="1:5" ht="15.75">
      <c r="A30" s="1757">
        <v>1142</v>
      </c>
      <c r="B30" s="1761" t="s">
        <v>69</v>
      </c>
      <c r="C30" s="1757">
        <v>1142</v>
      </c>
      <c r="E30" s="1759"/>
    </row>
    <row r="31" spans="1:5" ht="15.75">
      <c r="A31" s="1757">
        <v>1143</v>
      </c>
      <c r="B31" s="1762" t="s">
        <v>70</v>
      </c>
      <c r="C31" s="1757">
        <v>1143</v>
      </c>
      <c r="E31" s="1759"/>
    </row>
    <row r="32" spans="1:5" ht="15.75">
      <c r="A32" s="1757">
        <v>1144</v>
      </c>
      <c r="B32" s="1762" t="s">
        <v>71</v>
      </c>
      <c r="C32" s="1757">
        <v>1144</v>
      </c>
      <c r="E32" s="1759"/>
    </row>
    <row r="33" spans="1:5" ht="15.75">
      <c r="A33" s="1757">
        <v>1145</v>
      </c>
      <c r="B33" s="1761" t="s">
        <v>72</v>
      </c>
      <c r="C33" s="1757">
        <v>1145</v>
      </c>
      <c r="E33" s="1759"/>
    </row>
    <row r="34" spans="1:5" ht="15.75">
      <c r="A34" s="1757">
        <v>1146</v>
      </c>
      <c r="B34" s="1762" t="s">
        <v>73</v>
      </c>
      <c r="C34" s="1757">
        <v>1146</v>
      </c>
      <c r="E34" s="1759"/>
    </row>
    <row r="35" spans="1:5" ht="15.75">
      <c r="A35" s="1757">
        <v>1147</v>
      </c>
      <c r="B35" s="1762" t="s">
        <v>74</v>
      </c>
      <c r="C35" s="1757">
        <v>1147</v>
      </c>
      <c r="E35" s="1759"/>
    </row>
    <row r="36" spans="1:5" ht="15.75">
      <c r="A36" s="1757">
        <v>1148</v>
      </c>
      <c r="B36" s="1762" t="s">
        <v>75</v>
      </c>
      <c r="C36" s="1757">
        <v>1148</v>
      </c>
      <c r="E36" s="1759"/>
    </row>
    <row r="37" spans="1:5" ht="15.75">
      <c r="A37" s="1757">
        <v>1149</v>
      </c>
      <c r="B37" s="1762" t="s">
        <v>76</v>
      </c>
      <c r="C37" s="1757">
        <v>1149</v>
      </c>
      <c r="E37" s="1759"/>
    </row>
    <row r="38" spans="1:5" ht="15.75">
      <c r="A38" s="1757">
        <v>1151</v>
      </c>
      <c r="B38" s="1762" t="s">
        <v>77</v>
      </c>
      <c r="C38" s="1757">
        <v>1151</v>
      </c>
      <c r="E38" s="1759"/>
    </row>
    <row r="39" spans="1:5" ht="15.75">
      <c r="A39" s="1757">
        <v>1158</v>
      </c>
      <c r="B39" s="1761" t="s">
        <v>78</v>
      </c>
      <c r="C39" s="1757">
        <v>1158</v>
      </c>
      <c r="E39" s="1759"/>
    </row>
    <row r="40" spans="1:5" ht="15.75">
      <c r="A40" s="1757">
        <v>1161</v>
      </c>
      <c r="B40" s="1761" t="s">
        <v>79</v>
      </c>
      <c r="C40" s="1757">
        <v>1161</v>
      </c>
      <c r="E40" s="1759"/>
    </row>
    <row r="41" spans="1:5" ht="15.75">
      <c r="A41" s="1757">
        <v>1162</v>
      </c>
      <c r="B41" s="1761" t="s">
        <v>80</v>
      </c>
      <c r="C41" s="1757">
        <v>1162</v>
      </c>
      <c r="E41" s="1759"/>
    </row>
    <row r="42" spans="1:5" ht="15.75">
      <c r="A42" s="1757">
        <v>1163</v>
      </c>
      <c r="B42" s="1761" t="s">
        <v>81</v>
      </c>
      <c r="C42" s="1757">
        <v>1163</v>
      </c>
      <c r="E42" s="1759"/>
    </row>
    <row r="43" spans="1:5" ht="15.75">
      <c r="A43" s="1757">
        <v>1168</v>
      </c>
      <c r="B43" s="1761" t="s">
        <v>82</v>
      </c>
      <c r="C43" s="1757">
        <v>1168</v>
      </c>
      <c r="E43" s="1759"/>
    </row>
    <row r="44" spans="1:5" ht="15.75">
      <c r="A44" s="1757">
        <v>1179</v>
      </c>
      <c r="B44" s="1762" t="s">
        <v>83</v>
      </c>
      <c r="C44" s="1757">
        <v>1179</v>
      </c>
      <c r="E44" s="1759"/>
    </row>
    <row r="45" spans="1:5" ht="15.75">
      <c r="A45" s="1757">
        <v>2201</v>
      </c>
      <c r="B45" s="1762" t="s">
        <v>84</v>
      </c>
      <c r="C45" s="1757">
        <v>2201</v>
      </c>
      <c r="E45" s="1759"/>
    </row>
    <row r="46" spans="1:5" ht="15.75">
      <c r="A46" s="1757">
        <v>2205</v>
      </c>
      <c r="B46" s="1761" t="s">
        <v>85</v>
      </c>
      <c r="C46" s="1757">
        <v>2205</v>
      </c>
      <c r="E46" s="1759"/>
    </row>
    <row r="47" spans="1:5" ht="15.75">
      <c r="A47" s="1757">
        <v>2206</v>
      </c>
      <c r="B47" s="1764" t="s">
        <v>86</v>
      </c>
      <c r="C47" s="1757">
        <v>2206</v>
      </c>
      <c r="E47" s="1759"/>
    </row>
    <row r="48" spans="1:5" ht="15.75">
      <c r="A48" s="1757">
        <v>2215</v>
      </c>
      <c r="B48" s="1761" t="s">
        <v>87</v>
      </c>
      <c r="C48" s="1757">
        <v>2215</v>
      </c>
      <c r="E48" s="1759"/>
    </row>
    <row r="49" spans="1:5" ht="15.75">
      <c r="A49" s="1757">
        <v>2218</v>
      </c>
      <c r="B49" s="1761" t="s">
        <v>88</v>
      </c>
      <c r="C49" s="1757">
        <v>2218</v>
      </c>
      <c r="E49" s="1759"/>
    </row>
    <row r="50" spans="1:5" ht="15.75">
      <c r="A50" s="1757">
        <v>2219</v>
      </c>
      <c r="B50" s="1761" t="s">
        <v>89</v>
      </c>
      <c r="C50" s="1757">
        <v>2219</v>
      </c>
      <c r="E50" s="1759"/>
    </row>
    <row r="51" spans="1:5" ht="15.75">
      <c r="A51" s="1757">
        <v>2221</v>
      </c>
      <c r="B51" s="1762" t="s">
        <v>90</v>
      </c>
      <c r="C51" s="1757">
        <v>2221</v>
      </c>
      <c r="E51" s="1759"/>
    </row>
    <row r="52" spans="1:5" ht="15.75">
      <c r="A52" s="1757">
        <v>2222</v>
      </c>
      <c r="B52" s="1765" t="s">
        <v>91</v>
      </c>
      <c r="C52" s="1757">
        <v>2222</v>
      </c>
      <c r="E52" s="1759"/>
    </row>
    <row r="53" spans="1:5" ht="15.75">
      <c r="A53" s="1757">
        <v>2223</v>
      </c>
      <c r="B53" s="1765" t="s">
        <v>2027</v>
      </c>
      <c r="C53" s="1757">
        <v>2223</v>
      </c>
      <c r="E53" s="1759"/>
    </row>
    <row r="54" spans="1:5" ht="15.75">
      <c r="A54" s="1757">
        <v>2224</v>
      </c>
      <c r="B54" s="1764" t="s">
        <v>92</v>
      </c>
      <c r="C54" s="1757">
        <v>2224</v>
      </c>
      <c r="E54" s="1759"/>
    </row>
    <row r="55" spans="1:5" ht="15.75">
      <c r="A55" s="1757">
        <v>2225</v>
      </c>
      <c r="B55" s="1761" t="s">
        <v>93</v>
      </c>
      <c r="C55" s="1757">
        <v>2225</v>
      </c>
      <c r="E55" s="1759"/>
    </row>
    <row r="56" spans="1:5" ht="15.75">
      <c r="A56" s="1757">
        <v>2228</v>
      </c>
      <c r="B56" s="1761" t="s">
        <v>94</v>
      </c>
      <c r="C56" s="1757">
        <v>2228</v>
      </c>
      <c r="E56" s="1759"/>
    </row>
    <row r="57" spans="1:5" ht="15.75">
      <c r="A57" s="1757">
        <v>2239</v>
      </c>
      <c r="B57" s="1762" t="s">
        <v>95</v>
      </c>
      <c r="C57" s="1757">
        <v>2239</v>
      </c>
      <c r="E57" s="1759"/>
    </row>
    <row r="58" spans="1:5" ht="15.75">
      <c r="A58" s="1757">
        <v>2241</v>
      </c>
      <c r="B58" s="1765" t="s">
        <v>96</v>
      </c>
      <c r="C58" s="1757">
        <v>2241</v>
      </c>
      <c r="E58" s="1759"/>
    </row>
    <row r="59" spans="1:5" ht="15.75">
      <c r="A59" s="1757">
        <v>2242</v>
      </c>
      <c r="B59" s="1765" t="s">
        <v>97</v>
      </c>
      <c r="C59" s="1757">
        <v>2242</v>
      </c>
      <c r="E59" s="1759"/>
    </row>
    <row r="60" spans="1:5" ht="15.75">
      <c r="A60" s="1757">
        <v>2243</v>
      </c>
      <c r="B60" s="1765" t="s">
        <v>98</v>
      </c>
      <c r="C60" s="1757">
        <v>2243</v>
      </c>
      <c r="E60" s="1759"/>
    </row>
    <row r="61" spans="1:5" ht="15.75">
      <c r="A61" s="1757">
        <v>2244</v>
      </c>
      <c r="B61" s="1765" t="s">
        <v>99</v>
      </c>
      <c r="C61" s="1757">
        <v>2244</v>
      </c>
      <c r="E61" s="1759"/>
    </row>
    <row r="62" spans="1:5" ht="15.75">
      <c r="A62" s="1757">
        <v>2245</v>
      </c>
      <c r="B62" s="1766" t="s">
        <v>100</v>
      </c>
      <c r="C62" s="1757">
        <v>2245</v>
      </c>
      <c r="E62" s="1759"/>
    </row>
    <row r="63" spans="1:5" ht="15.75">
      <c r="A63" s="1757">
        <v>2246</v>
      </c>
      <c r="B63" s="1765" t="s">
        <v>101</v>
      </c>
      <c r="C63" s="1757">
        <v>2246</v>
      </c>
      <c r="E63" s="1759"/>
    </row>
    <row r="64" spans="1:5" ht="15.75">
      <c r="A64" s="1757">
        <v>2247</v>
      </c>
      <c r="B64" s="1765" t="s">
        <v>102</v>
      </c>
      <c r="C64" s="1757">
        <v>2247</v>
      </c>
      <c r="E64" s="1759"/>
    </row>
    <row r="65" spans="1:5" ht="15.75">
      <c r="A65" s="1757">
        <v>2248</v>
      </c>
      <c r="B65" s="1765" t="s">
        <v>103</v>
      </c>
      <c r="C65" s="1757">
        <v>2248</v>
      </c>
      <c r="E65" s="1759"/>
    </row>
    <row r="66" spans="1:5" ht="15.75">
      <c r="A66" s="1757">
        <v>2249</v>
      </c>
      <c r="B66" s="1765" t="s">
        <v>104</v>
      </c>
      <c r="C66" s="1757">
        <v>2249</v>
      </c>
      <c r="E66" s="1759"/>
    </row>
    <row r="67" spans="1:5" ht="15.75">
      <c r="A67" s="1757">
        <v>2258</v>
      </c>
      <c r="B67" s="1761" t="s">
        <v>105</v>
      </c>
      <c r="C67" s="1757">
        <v>2258</v>
      </c>
      <c r="E67" s="1759"/>
    </row>
    <row r="68" spans="1:5" ht="15.75">
      <c r="A68" s="1757">
        <v>2259</v>
      </c>
      <c r="B68" s="1764" t="s">
        <v>106</v>
      </c>
      <c r="C68" s="1757">
        <v>2259</v>
      </c>
      <c r="E68" s="1759"/>
    </row>
    <row r="69" spans="1:5" ht="15.75">
      <c r="A69" s="1757">
        <v>2261</v>
      </c>
      <c r="B69" s="1762" t="s">
        <v>107</v>
      </c>
      <c r="C69" s="1757">
        <v>2261</v>
      </c>
      <c r="E69" s="1759"/>
    </row>
    <row r="70" spans="1:5" ht="15.75">
      <c r="A70" s="1757">
        <v>2268</v>
      </c>
      <c r="B70" s="1761" t="s">
        <v>108</v>
      </c>
      <c r="C70" s="1757">
        <v>2268</v>
      </c>
      <c r="E70" s="1759"/>
    </row>
    <row r="71" spans="1:5" ht="15.75">
      <c r="A71" s="1757">
        <v>2279</v>
      </c>
      <c r="B71" s="1762" t="s">
        <v>109</v>
      </c>
      <c r="C71" s="1757">
        <v>2279</v>
      </c>
      <c r="E71" s="1759"/>
    </row>
    <row r="72" spans="1:5" ht="15.75">
      <c r="A72" s="1757">
        <v>2281</v>
      </c>
      <c r="B72" s="1764" t="s">
        <v>110</v>
      </c>
      <c r="C72" s="1757">
        <v>2281</v>
      </c>
      <c r="E72" s="1759"/>
    </row>
    <row r="73" spans="1:5" ht="15.75">
      <c r="A73" s="1757">
        <v>2282</v>
      </c>
      <c r="B73" s="1764" t="s">
        <v>111</v>
      </c>
      <c r="C73" s="1757">
        <v>2282</v>
      </c>
      <c r="E73" s="1759"/>
    </row>
    <row r="74" spans="1:5" ht="15.75">
      <c r="A74" s="1757">
        <v>2283</v>
      </c>
      <c r="B74" s="1764" t="s">
        <v>112</v>
      </c>
      <c r="C74" s="1757">
        <v>2283</v>
      </c>
      <c r="E74" s="1759"/>
    </row>
    <row r="75" spans="1:5" ht="15.75">
      <c r="A75" s="1757">
        <v>2284</v>
      </c>
      <c r="B75" s="1764" t="s">
        <v>113</v>
      </c>
      <c r="C75" s="1757">
        <v>2284</v>
      </c>
      <c r="E75" s="1759"/>
    </row>
    <row r="76" spans="1:5" ht="15.75">
      <c r="A76" s="1757">
        <v>2285</v>
      </c>
      <c r="B76" s="1764" t="s">
        <v>114</v>
      </c>
      <c r="C76" s="1757">
        <v>2285</v>
      </c>
      <c r="E76" s="1759"/>
    </row>
    <row r="77" spans="1:5" ht="15.75">
      <c r="A77" s="1757">
        <v>2288</v>
      </c>
      <c r="B77" s="1764" t="s">
        <v>115</v>
      </c>
      <c r="C77" s="1757">
        <v>2288</v>
      </c>
      <c r="E77" s="1759"/>
    </row>
    <row r="78" spans="1:5" ht="15.75">
      <c r="A78" s="1757">
        <v>2289</v>
      </c>
      <c r="B78" s="1764" t="s">
        <v>116</v>
      </c>
      <c r="C78" s="1757">
        <v>2289</v>
      </c>
      <c r="E78" s="1759"/>
    </row>
    <row r="79" spans="1:5" ht="15.75">
      <c r="A79" s="1757">
        <v>3301</v>
      </c>
      <c r="B79" s="1761" t="s">
        <v>117</v>
      </c>
      <c r="C79" s="1757">
        <v>3301</v>
      </c>
      <c r="E79" s="1759"/>
    </row>
    <row r="80" spans="1:5" ht="15.75">
      <c r="A80" s="1757">
        <v>3311</v>
      </c>
      <c r="B80" s="1761" t="s">
        <v>2012</v>
      </c>
      <c r="C80" s="1757">
        <v>3311</v>
      </c>
      <c r="E80" s="1759"/>
    </row>
    <row r="81" spans="1:5" ht="15.75">
      <c r="A81" s="1757">
        <v>3312</v>
      </c>
      <c r="B81" s="1762" t="s">
        <v>2013</v>
      </c>
      <c r="C81" s="1757">
        <v>3312</v>
      </c>
      <c r="E81" s="1759"/>
    </row>
    <row r="82" spans="1:5" ht="15.75">
      <c r="A82" s="1757">
        <v>3318</v>
      </c>
      <c r="B82" s="1764" t="s">
        <v>118</v>
      </c>
      <c r="C82" s="1757">
        <v>3318</v>
      </c>
      <c r="E82" s="1759"/>
    </row>
    <row r="83" spans="1:5" ht="15.75">
      <c r="A83" s="1757">
        <v>3321</v>
      </c>
      <c r="B83" s="1761" t="s">
        <v>2014</v>
      </c>
      <c r="C83" s="1757">
        <v>3321</v>
      </c>
      <c r="E83" s="1759"/>
    </row>
    <row r="84" spans="1:5" ht="15.75">
      <c r="A84" s="1757">
        <v>3322</v>
      </c>
      <c r="B84" s="1762" t="s">
        <v>2015</v>
      </c>
      <c r="C84" s="1757">
        <v>3322</v>
      </c>
      <c r="E84" s="1759"/>
    </row>
    <row r="85" spans="1:5" ht="15.75">
      <c r="A85" s="1757">
        <v>3323</v>
      </c>
      <c r="B85" s="1764" t="s">
        <v>2016</v>
      </c>
      <c r="C85" s="1757">
        <v>3323</v>
      </c>
      <c r="E85" s="1759"/>
    </row>
    <row r="86" spans="1:5" ht="15.75">
      <c r="A86" s="1757">
        <v>3324</v>
      </c>
      <c r="B86" s="1764" t="s">
        <v>119</v>
      </c>
      <c r="C86" s="1757">
        <v>3324</v>
      </c>
      <c r="E86" s="1759"/>
    </row>
    <row r="87" spans="1:5" ht="15.75">
      <c r="A87" s="1757">
        <v>3325</v>
      </c>
      <c r="B87" s="1762" t="s">
        <v>2017</v>
      </c>
      <c r="C87" s="1757">
        <v>3325</v>
      </c>
      <c r="E87" s="1759"/>
    </row>
    <row r="88" spans="1:5" ht="15.75">
      <c r="A88" s="1757">
        <v>3326</v>
      </c>
      <c r="B88" s="1761" t="s">
        <v>2018</v>
      </c>
      <c r="C88" s="1757">
        <v>3326</v>
      </c>
      <c r="E88" s="1759"/>
    </row>
    <row r="89" spans="1:5" ht="15.75">
      <c r="A89" s="1757">
        <v>3327</v>
      </c>
      <c r="B89" s="1761" t="s">
        <v>2019</v>
      </c>
      <c r="C89" s="1757">
        <v>3327</v>
      </c>
      <c r="E89" s="1759"/>
    </row>
    <row r="90" spans="1:5" ht="15.75">
      <c r="A90" s="1757">
        <v>3332</v>
      </c>
      <c r="B90" s="1761" t="s">
        <v>120</v>
      </c>
      <c r="C90" s="1757">
        <v>3332</v>
      </c>
      <c r="E90" s="1759"/>
    </row>
    <row r="91" spans="1:5" ht="15.75">
      <c r="A91" s="1757">
        <v>3333</v>
      </c>
      <c r="B91" s="1762" t="s">
        <v>121</v>
      </c>
      <c r="C91" s="1757">
        <v>3333</v>
      </c>
      <c r="E91" s="1759"/>
    </row>
    <row r="92" spans="1:5" ht="15.75">
      <c r="A92" s="1757">
        <v>3334</v>
      </c>
      <c r="B92" s="1762" t="s">
        <v>765</v>
      </c>
      <c r="C92" s="1757">
        <v>3334</v>
      </c>
      <c r="E92" s="1759"/>
    </row>
    <row r="93" spans="1:5" ht="15.75">
      <c r="A93" s="1757">
        <v>3336</v>
      </c>
      <c r="B93" s="1762" t="s">
        <v>766</v>
      </c>
      <c r="C93" s="1757">
        <v>3336</v>
      </c>
      <c r="E93" s="1759"/>
    </row>
    <row r="94" spans="1:5" ht="15.75">
      <c r="A94" s="1757">
        <v>3337</v>
      </c>
      <c r="B94" s="1761" t="s">
        <v>2020</v>
      </c>
      <c r="C94" s="1757">
        <v>3337</v>
      </c>
      <c r="E94" s="1759"/>
    </row>
    <row r="95" spans="1:5" ht="15.75">
      <c r="A95" s="1757">
        <v>3338</v>
      </c>
      <c r="B95" s="1761" t="s">
        <v>2021</v>
      </c>
      <c r="C95" s="1757">
        <v>3338</v>
      </c>
      <c r="E95" s="1759"/>
    </row>
    <row r="96" spans="1:5" ht="15.75">
      <c r="A96" s="1757">
        <v>3341</v>
      </c>
      <c r="B96" s="1762" t="s">
        <v>767</v>
      </c>
      <c r="C96" s="1757">
        <v>3341</v>
      </c>
      <c r="E96" s="1759"/>
    </row>
    <row r="97" spans="1:5" ht="15.75">
      <c r="A97" s="1757">
        <v>3349</v>
      </c>
      <c r="B97" s="1762" t="s">
        <v>122</v>
      </c>
      <c r="C97" s="1757">
        <v>3349</v>
      </c>
      <c r="E97" s="1759"/>
    </row>
    <row r="98" spans="1:5" ht="15.75">
      <c r="A98" s="1757">
        <v>3359</v>
      </c>
      <c r="B98" s="1762" t="s">
        <v>123</v>
      </c>
      <c r="C98" s="1757">
        <v>3359</v>
      </c>
      <c r="E98" s="1759"/>
    </row>
    <row r="99" spans="1:5" ht="15.75">
      <c r="A99" s="1757">
        <v>3369</v>
      </c>
      <c r="B99" s="1762" t="s">
        <v>124</v>
      </c>
      <c r="C99" s="1757">
        <v>3369</v>
      </c>
      <c r="E99" s="1759"/>
    </row>
    <row r="100" spans="1:5" ht="15.75">
      <c r="A100" s="1757">
        <v>3388</v>
      </c>
      <c r="B100" s="1761" t="s">
        <v>125</v>
      </c>
      <c r="C100" s="1757">
        <v>3388</v>
      </c>
      <c r="E100" s="1759"/>
    </row>
    <row r="101" spans="1:5" ht="15.75">
      <c r="A101" s="1757">
        <v>3389</v>
      </c>
      <c r="B101" s="1762" t="s">
        <v>126</v>
      </c>
      <c r="C101" s="1757">
        <v>3389</v>
      </c>
      <c r="E101" s="1759"/>
    </row>
    <row r="102" spans="1:5" ht="15.75">
      <c r="A102" s="1757">
        <v>4401</v>
      </c>
      <c r="B102" s="1761" t="s">
        <v>127</v>
      </c>
      <c r="C102" s="1757">
        <v>4401</v>
      </c>
      <c r="E102" s="1759"/>
    </row>
    <row r="103" spans="1:5" ht="15.75">
      <c r="A103" s="1757">
        <v>4412</v>
      </c>
      <c r="B103" s="1764" t="s">
        <v>128</v>
      </c>
      <c r="C103" s="1757">
        <v>4412</v>
      </c>
      <c r="E103" s="1759"/>
    </row>
    <row r="104" spans="1:5" ht="15.75">
      <c r="A104" s="1757">
        <v>4415</v>
      </c>
      <c r="B104" s="1762" t="s">
        <v>129</v>
      </c>
      <c r="C104" s="1757">
        <v>4415</v>
      </c>
      <c r="E104" s="1759"/>
    </row>
    <row r="105" spans="1:5" ht="15.75">
      <c r="A105" s="1757">
        <v>4418</v>
      </c>
      <c r="B105" s="1762" t="s">
        <v>130</v>
      </c>
      <c r="C105" s="1757">
        <v>4418</v>
      </c>
      <c r="E105" s="1759"/>
    </row>
    <row r="106" spans="1:5" ht="15.75">
      <c r="A106" s="1757">
        <v>4429</v>
      </c>
      <c r="B106" s="1761" t="s">
        <v>131</v>
      </c>
      <c r="C106" s="1757">
        <v>4429</v>
      </c>
      <c r="E106" s="1759"/>
    </row>
    <row r="107" spans="1:5" ht="15.75">
      <c r="A107" s="1757">
        <v>4431</v>
      </c>
      <c r="B107" s="1762" t="s">
        <v>2022</v>
      </c>
      <c r="C107" s="1757">
        <v>4431</v>
      </c>
      <c r="E107" s="1759"/>
    </row>
    <row r="108" spans="1:5" ht="15.75">
      <c r="A108" s="1757">
        <v>4433</v>
      </c>
      <c r="B108" s="1762" t="s">
        <v>132</v>
      </c>
      <c r="C108" s="1757">
        <v>4433</v>
      </c>
      <c r="E108" s="1759"/>
    </row>
    <row r="109" spans="1:5" ht="15.75">
      <c r="A109" s="1757">
        <v>4436</v>
      </c>
      <c r="B109" s="1762" t="s">
        <v>133</v>
      </c>
      <c r="C109" s="1757">
        <v>4436</v>
      </c>
      <c r="E109" s="1759"/>
    </row>
    <row r="110" spans="1:5" ht="15.75">
      <c r="A110" s="1757">
        <v>4437</v>
      </c>
      <c r="B110" s="1763" t="s">
        <v>134</v>
      </c>
      <c r="C110" s="1757">
        <v>4437</v>
      </c>
      <c r="E110" s="1759"/>
    </row>
    <row r="111" spans="1:5" ht="15.75">
      <c r="A111" s="1757">
        <v>4448</v>
      </c>
      <c r="B111" s="1763" t="s">
        <v>2073</v>
      </c>
      <c r="C111" s="1757">
        <v>4448</v>
      </c>
      <c r="E111" s="1759"/>
    </row>
    <row r="112" spans="1:5" ht="15.75">
      <c r="A112" s="1757">
        <v>4450</v>
      </c>
      <c r="B112" s="1762" t="s">
        <v>135</v>
      </c>
      <c r="C112" s="1757">
        <v>4450</v>
      </c>
      <c r="E112" s="1759"/>
    </row>
    <row r="113" spans="1:5" ht="15.75">
      <c r="A113" s="1757">
        <v>4451</v>
      </c>
      <c r="B113" s="1767" t="s">
        <v>136</v>
      </c>
      <c r="C113" s="1757">
        <v>4451</v>
      </c>
      <c r="E113" s="1759"/>
    </row>
    <row r="114" spans="1:5" ht="15.75">
      <c r="A114" s="1757">
        <v>4452</v>
      </c>
      <c r="B114" s="1767" t="s">
        <v>137</v>
      </c>
      <c r="C114" s="1757">
        <v>4452</v>
      </c>
      <c r="E114" s="1759"/>
    </row>
    <row r="115" spans="1:5" ht="15.75">
      <c r="A115" s="1757">
        <v>4453</v>
      </c>
      <c r="B115" s="1767" t="s">
        <v>138</v>
      </c>
      <c r="C115" s="1757">
        <v>4453</v>
      </c>
      <c r="E115" s="1759"/>
    </row>
    <row r="116" spans="1:5" ht="15.75">
      <c r="A116" s="1757">
        <v>4454</v>
      </c>
      <c r="B116" s="1768" t="s">
        <v>139</v>
      </c>
      <c r="C116" s="1757">
        <v>4454</v>
      </c>
      <c r="E116" s="1759"/>
    </row>
    <row r="117" spans="1:5" ht="15.75">
      <c r="A117" s="1757">
        <v>4455</v>
      </c>
      <c r="B117" s="1768" t="s">
        <v>2023</v>
      </c>
      <c r="C117" s="1757">
        <v>4455</v>
      </c>
      <c r="E117" s="1759"/>
    </row>
    <row r="118" spans="1:5" ht="15.75">
      <c r="A118" s="1757">
        <v>4456</v>
      </c>
      <c r="B118" s="1767" t="s">
        <v>140</v>
      </c>
      <c r="C118" s="1757">
        <v>4456</v>
      </c>
      <c r="E118" s="1759"/>
    </row>
    <row r="119" spans="1:5" ht="15.75">
      <c r="A119" s="1757">
        <v>4457</v>
      </c>
      <c r="B119" s="1769" t="s">
        <v>2024</v>
      </c>
      <c r="C119" s="1757">
        <v>4457</v>
      </c>
      <c r="E119" s="1759"/>
    </row>
    <row r="120" spans="1:5" ht="15.75">
      <c r="A120" s="1757">
        <v>4458</v>
      </c>
      <c r="B120" s="1769" t="s">
        <v>2074</v>
      </c>
      <c r="C120" s="1757">
        <v>4458</v>
      </c>
      <c r="E120" s="1759"/>
    </row>
    <row r="121" spans="1:5" ht="15.75">
      <c r="A121" s="1757">
        <v>4459</v>
      </c>
      <c r="B121" s="1769" t="s">
        <v>1602</v>
      </c>
      <c r="C121" s="1757">
        <v>4459</v>
      </c>
      <c r="E121" s="1759"/>
    </row>
    <row r="122" spans="1:5" ht="15.75">
      <c r="A122" s="1757">
        <v>4465</v>
      </c>
      <c r="B122" s="1758" t="s">
        <v>141</v>
      </c>
      <c r="C122" s="1757">
        <v>4465</v>
      </c>
      <c r="E122" s="1759"/>
    </row>
    <row r="123" spans="1:5" ht="15.75">
      <c r="A123" s="1757">
        <v>4467</v>
      </c>
      <c r="B123" s="1760" t="s">
        <v>142</v>
      </c>
      <c r="C123" s="1757">
        <v>4467</v>
      </c>
      <c r="E123" s="1759"/>
    </row>
    <row r="124" spans="1:5" ht="15.75">
      <c r="A124" s="1757">
        <v>4468</v>
      </c>
      <c r="B124" s="1761" t="s">
        <v>143</v>
      </c>
      <c r="C124" s="1757">
        <v>4468</v>
      </c>
      <c r="E124" s="1759"/>
    </row>
    <row r="125" spans="1:5" ht="15.75">
      <c r="A125" s="1757">
        <v>4469</v>
      </c>
      <c r="B125" s="1762" t="s">
        <v>144</v>
      </c>
      <c r="C125" s="1757">
        <v>4469</v>
      </c>
      <c r="E125" s="1759"/>
    </row>
    <row r="126" spans="1:5" ht="15.75">
      <c r="A126" s="1757">
        <v>5501</v>
      </c>
      <c r="B126" s="1761" t="s">
        <v>145</v>
      </c>
      <c r="C126" s="1757">
        <v>5501</v>
      </c>
      <c r="E126" s="1759"/>
    </row>
    <row r="127" spans="1:5" ht="15.75">
      <c r="A127" s="1757">
        <v>5511</v>
      </c>
      <c r="B127" s="1766" t="s">
        <v>146</v>
      </c>
      <c r="C127" s="1757">
        <v>5511</v>
      </c>
      <c r="E127" s="1759"/>
    </row>
    <row r="128" spans="1:5" ht="15.75">
      <c r="A128" s="1757">
        <v>5512</v>
      </c>
      <c r="B128" s="1761" t="s">
        <v>147</v>
      </c>
      <c r="C128" s="1757">
        <v>5512</v>
      </c>
      <c r="E128" s="1759"/>
    </row>
    <row r="129" spans="1:5" ht="15.75">
      <c r="A129" s="1757">
        <v>5513</v>
      </c>
      <c r="B129" s="1769" t="s">
        <v>2075</v>
      </c>
      <c r="C129" s="1757">
        <v>5513</v>
      </c>
      <c r="E129" s="1759"/>
    </row>
    <row r="130" spans="1:5" ht="15.75">
      <c r="A130" s="1757">
        <v>5514</v>
      </c>
      <c r="B130" s="1769" t="s">
        <v>795</v>
      </c>
      <c r="C130" s="1757">
        <v>5514</v>
      </c>
      <c r="E130" s="1759"/>
    </row>
    <row r="131" spans="1:5" ht="15.75">
      <c r="A131" s="1757">
        <v>5515</v>
      </c>
      <c r="B131" s="1769" t="s">
        <v>796</v>
      </c>
      <c r="C131" s="1757">
        <v>5515</v>
      </c>
      <c r="E131" s="1759"/>
    </row>
    <row r="132" spans="1:5" ht="15.75">
      <c r="A132" s="1757">
        <v>5516</v>
      </c>
      <c r="B132" s="1769" t="s">
        <v>2076</v>
      </c>
      <c r="C132" s="1757">
        <v>5516</v>
      </c>
      <c r="E132" s="1759"/>
    </row>
    <row r="133" spans="1:5" ht="15.75">
      <c r="A133" s="1757">
        <v>5517</v>
      </c>
      <c r="B133" s="1769" t="s">
        <v>797</v>
      </c>
      <c r="C133" s="1757">
        <v>5517</v>
      </c>
      <c r="E133" s="1759"/>
    </row>
    <row r="134" spans="1:5" ht="15.75">
      <c r="A134" s="1757">
        <v>5518</v>
      </c>
      <c r="B134" s="1761" t="s">
        <v>798</v>
      </c>
      <c r="C134" s="1757">
        <v>5518</v>
      </c>
      <c r="E134" s="1759"/>
    </row>
    <row r="135" spans="1:5" ht="15.75">
      <c r="A135" s="1757">
        <v>5519</v>
      </c>
      <c r="B135" s="1761" t="s">
        <v>799</v>
      </c>
      <c r="C135" s="1757">
        <v>5519</v>
      </c>
      <c r="E135" s="1759"/>
    </row>
    <row r="136" spans="1:5" ht="15.75">
      <c r="A136" s="1757">
        <v>5521</v>
      </c>
      <c r="B136" s="1761" t="s">
        <v>800</v>
      </c>
      <c r="C136" s="1757">
        <v>5521</v>
      </c>
      <c r="E136" s="1759"/>
    </row>
    <row r="137" spans="1:5" ht="15.75">
      <c r="A137" s="1757">
        <v>5522</v>
      </c>
      <c r="B137" s="1770" t="s">
        <v>801</v>
      </c>
      <c r="C137" s="1757">
        <v>5522</v>
      </c>
      <c r="E137" s="1759"/>
    </row>
    <row r="138" spans="1:5" ht="15.75">
      <c r="A138" s="1757">
        <v>5524</v>
      </c>
      <c r="B138" s="1758" t="s">
        <v>802</v>
      </c>
      <c r="C138" s="1757">
        <v>5524</v>
      </c>
      <c r="E138" s="1759"/>
    </row>
    <row r="139" spans="1:5" ht="15.75">
      <c r="A139" s="1757">
        <v>5525</v>
      </c>
      <c r="B139" s="1766" t="s">
        <v>803</v>
      </c>
      <c r="C139" s="1757">
        <v>5525</v>
      </c>
      <c r="E139" s="1759"/>
    </row>
    <row r="140" spans="1:5" ht="15.75">
      <c r="A140" s="1757">
        <v>5526</v>
      </c>
      <c r="B140" s="1763" t="s">
        <v>804</v>
      </c>
      <c r="C140" s="1757">
        <v>5526</v>
      </c>
      <c r="E140" s="1759"/>
    </row>
    <row r="141" spans="1:5" ht="15.75">
      <c r="A141" s="1757">
        <v>5527</v>
      </c>
      <c r="B141" s="1763" t="s">
        <v>805</v>
      </c>
      <c r="C141" s="1757">
        <v>5527</v>
      </c>
      <c r="E141" s="1759"/>
    </row>
    <row r="142" spans="1:5" ht="15.75">
      <c r="A142" s="1757">
        <v>5528</v>
      </c>
      <c r="B142" s="1763" t="s">
        <v>806</v>
      </c>
      <c r="C142" s="1757">
        <v>5528</v>
      </c>
      <c r="E142" s="1759"/>
    </row>
    <row r="143" spans="1:5" ht="15.75">
      <c r="A143" s="1757">
        <v>5529</v>
      </c>
      <c r="B143" s="1763" t="s">
        <v>807</v>
      </c>
      <c r="C143" s="1757">
        <v>5529</v>
      </c>
      <c r="E143" s="1759"/>
    </row>
    <row r="144" spans="1:5" ht="15.75">
      <c r="A144" s="1757">
        <v>5530</v>
      </c>
      <c r="B144" s="1763" t="s">
        <v>808</v>
      </c>
      <c r="C144" s="1757">
        <v>5530</v>
      </c>
      <c r="E144" s="1759"/>
    </row>
    <row r="145" spans="1:5" ht="15.75">
      <c r="A145" s="1757">
        <v>5531</v>
      </c>
      <c r="B145" s="1766" t="s">
        <v>809</v>
      </c>
      <c r="C145" s="1757">
        <v>5531</v>
      </c>
      <c r="E145" s="1759"/>
    </row>
    <row r="146" spans="1:5" ht="15.75">
      <c r="A146" s="1757">
        <v>5532</v>
      </c>
      <c r="B146" s="1770" t="s">
        <v>810</v>
      </c>
      <c r="C146" s="1757">
        <v>5532</v>
      </c>
      <c r="E146" s="1759"/>
    </row>
    <row r="147" spans="1:5" ht="15.75">
      <c r="A147" s="1757">
        <v>5533</v>
      </c>
      <c r="B147" s="1770" t="s">
        <v>811</v>
      </c>
      <c r="C147" s="1757">
        <v>5533</v>
      </c>
      <c r="E147" s="1759"/>
    </row>
    <row r="148" spans="1:5" ht="15.75">
      <c r="A148" s="1771">
        <v>5534</v>
      </c>
      <c r="B148" s="1770" t="s">
        <v>812</v>
      </c>
      <c r="C148" s="1771">
        <v>5534</v>
      </c>
      <c r="E148" s="1759"/>
    </row>
    <row r="149" spans="1:5" ht="15.75">
      <c r="A149" s="1771">
        <v>5535</v>
      </c>
      <c r="B149" s="1770" t="s">
        <v>813</v>
      </c>
      <c r="C149" s="1771">
        <v>5535</v>
      </c>
      <c r="E149" s="1759"/>
    </row>
    <row r="150" spans="1:5" ht="15.75">
      <c r="A150" s="1757">
        <v>5538</v>
      </c>
      <c r="B150" s="1766" t="s">
        <v>814</v>
      </c>
      <c r="C150" s="1757">
        <v>5538</v>
      </c>
      <c r="E150" s="1759"/>
    </row>
    <row r="151" spans="1:5" ht="15.75">
      <c r="A151" s="1757">
        <v>5540</v>
      </c>
      <c r="B151" s="1770" t="s">
        <v>815</v>
      </c>
      <c r="C151" s="1757">
        <v>5540</v>
      </c>
      <c r="E151" s="1759"/>
    </row>
    <row r="152" spans="1:5" ht="15.75">
      <c r="A152" s="1757">
        <v>5541</v>
      </c>
      <c r="B152" s="1770" t="s">
        <v>2112</v>
      </c>
      <c r="C152" s="1757">
        <v>5541</v>
      </c>
      <c r="E152" s="1759"/>
    </row>
    <row r="153" spans="1:5" ht="15.75">
      <c r="A153" s="1757">
        <v>5545</v>
      </c>
      <c r="B153" s="1770" t="s">
        <v>2113</v>
      </c>
      <c r="C153" s="1757">
        <v>5545</v>
      </c>
      <c r="E153" s="1759"/>
    </row>
    <row r="154" spans="1:5" ht="15.75">
      <c r="A154" s="1757">
        <v>5546</v>
      </c>
      <c r="B154" s="1770" t="s">
        <v>816</v>
      </c>
      <c r="C154" s="1757">
        <v>5546</v>
      </c>
      <c r="E154" s="1759"/>
    </row>
    <row r="155" spans="1:5" ht="15.75">
      <c r="A155" s="1757">
        <v>5547</v>
      </c>
      <c r="B155" s="1770" t="s">
        <v>817</v>
      </c>
      <c r="C155" s="1757">
        <v>5547</v>
      </c>
      <c r="E155" s="1759"/>
    </row>
    <row r="156" spans="1:5" ht="15.75">
      <c r="A156" s="1757">
        <v>5548</v>
      </c>
      <c r="B156" s="1770" t="s">
        <v>818</v>
      </c>
      <c r="C156" s="1757">
        <v>5548</v>
      </c>
      <c r="E156" s="1759"/>
    </row>
    <row r="157" spans="1:5" ht="15.75">
      <c r="A157" s="1757">
        <v>5550</v>
      </c>
      <c r="B157" s="1770" t="s">
        <v>819</v>
      </c>
      <c r="C157" s="1757">
        <v>5550</v>
      </c>
      <c r="E157" s="1759"/>
    </row>
    <row r="158" spans="1:5" ht="15.75">
      <c r="A158" s="1757">
        <v>5551</v>
      </c>
      <c r="B158" s="1770" t="s">
        <v>820</v>
      </c>
      <c r="C158" s="1757">
        <v>5551</v>
      </c>
      <c r="E158" s="1759"/>
    </row>
    <row r="159" spans="1:5" ht="15.75">
      <c r="A159" s="1757">
        <v>5553</v>
      </c>
      <c r="B159" s="1770" t="s">
        <v>821</v>
      </c>
      <c r="C159" s="1757">
        <v>5553</v>
      </c>
      <c r="E159" s="1759"/>
    </row>
    <row r="160" spans="1:5" ht="15.75">
      <c r="A160" s="1757">
        <v>5554</v>
      </c>
      <c r="B160" s="1766" t="s">
        <v>822</v>
      </c>
      <c r="C160" s="1757">
        <v>5554</v>
      </c>
      <c r="E160" s="1759"/>
    </row>
    <row r="161" spans="1:5" ht="15.75">
      <c r="A161" s="1757">
        <v>5556</v>
      </c>
      <c r="B161" s="1762" t="s">
        <v>823</v>
      </c>
      <c r="C161" s="1757">
        <v>5556</v>
      </c>
      <c r="E161" s="1759"/>
    </row>
    <row r="162" spans="1:5" ht="15.75">
      <c r="A162" s="1757">
        <v>5561</v>
      </c>
      <c r="B162" s="1772" t="s">
        <v>2114</v>
      </c>
      <c r="C162" s="1757">
        <v>5561</v>
      </c>
      <c r="E162" s="1759"/>
    </row>
    <row r="163" spans="1:5" ht="15.75">
      <c r="A163" s="1757">
        <v>5562</v>
      </c>
      <c r="B163" s="1772" t="s">
        <v>2094</v>
      </c>
      <c r="C163" s="1757">
        <v>5562</v>
      </c>
      <c r="E163" s="1759"/>
    </row>
    <row r="164" spans="1:5" ht="15.75">
      <c r="A164" s="1757">
        <v>5588</v>
      </c>
      <c r="B164" s="1761" t="s">
        <v>824</v>
      </c>
      <c r="C164" s="1757">
        <v>5588</v>
      </c>
      <c r="E164" s="1759"/>
    </row>
    <row r="165" spans="1:5" ht="15.75">
      <c r="A165" s="1757">
        <v>5589</v>
      </c>
      <c r="B165" s="1761" t="s">
        <v>825</v>
      </c>
      <c r="C165" s="1757">
        <v>5589</v>
      </c>
      <c r="E165" s="1759"/>
    </row>
    <row r="166" spans="1:5" ht="15.75">
      <c r="A166" s="1757">
        <v>6601</v>
      </c>
      <c r="B166" s="1761" t="s">
        <v>826</v>
      </c>
      <c r="C166" s="1757">
        <v>6601</v>
      </c>
      <c r="E166" s="1759"/>
    </row>
    <row r="167" spans="1:5" ht="15.75">
      <c r="A167" s="1757">
        <v>6602</v>
      </c>
      <c r="B167" s="1762" t="s">
        <v>827</v>
      </c>
      <c r="C167" s="1757">
        <v>6602</v>
      </c>
      <c r="E167" s="1759"/>
    </row>
    <row r="168" spans="1:5" ht="15.75">
      <c r="A168" s="1757">
        <v>6603</v>
      </c>
      <c r="B168" s="1762" t="s">
        <v>828</v>
      </c>
      <c r="C168" s="1757">
        <v>6603</v>
      </c>
      <c r="E168" s="1759"/>
    </row>
    <row r="169" spans="1:5" ht="15.75">
      <c r="A169" s="1757">
        <v>6604</v>
      </c>
      <c r="B169" s="1762" t="s">
        <v>829</v>
      </c>
      <c r="C169" s="1757">
        <v>6604</v>
      </c>
      <c r="E169" s="1759"/>
    </row>
    <row r="170" spans="1:5" ht="15.75">
      <c r="A170" s="1757">
        <v>6605</v>
      </c>
      <c r="B170" s="1762" t="s">
        <v>2100</v>
      </c>
      <c r="C170" s="1757">
        <v>6605</v>
      </c>
      <c r="E170" s="1759"/>
    </row>
    <row r="171" spans="1:5" ht="15.75">
      <c r="A171" s="1771">
        <v>6606</v>
      </c>
      <c r="B171" s="1764" t="s">
        <v>830</v>
      </c>
      <c r="C171" s="1771">
        <v>6606</v>
      </c>
      <c r="E171" s="1759"/>
    </row>
    <row r="172" spans="1:5" ht="15.75">
      <c r="A172" s="1757">
        <v>6618</v>
      </c>
      <c r="B172" s="1761" t="s">
        <v>831</v>
      </c>
      <c r="C172" s="1757">
        <v>6618</v>
      </c>
      <c r="E172" s="1759"/>
    </row>
    <row r="173" spans="1:5" ht="15.75">
      <c r="A173" s="1757">
        <v>6619</v>
      </c>
      <c r="B173" s="1762" t="s">
        <v>832</v>
      </c>
      <c r="C173" s="1757">
        <v>6619</v>
      </c>
      <c r="E173" s="1759"/>
    </row>
    <row r="174" spans="1:5" ht="15.75">
      <c r="A174" s="1757">
        <v>6621</v>
      </c>
      <c r="B174" s="1761" t="s">
        <v>833</v>
      </c>
      <c r="C174" s="1757">
        <v>6621</v>
      </c>
      <c r="E174" s="1759"/>
    </row>
    <row r="175" spans="1:5" ht="15.75">
      <c r="A175" s="1757">
        <v>6622</v>
      </c>
      <c r="B175" s="1762" t="s">
        <v>834</v>
      </c>
      <c r="C175" s="1757">
        <v>6622</v>
      </c>
      <c r="E175" s="1759"/>
    </row>
    <row r="176" spans="1:5" ht="15.75">
      <c r="A176" s="1757">
        <v>6623</v>
      </c>
      <c r="B176" s="1762" t="s">
        <v>835</v>
      </c>
      <c r="C176" s="1757">
        <v>6623</v>
      </c>
      <c r="E176" s="1759"/>
    </row>
    <row r="177" spans="1:5" ht="15.75">
      <c r="A177" s="1757">
        <v>6624</v>
      </c>
      <c r="B177" s="1762" t="s">
        <v>836</v>
      </c>
      <c r="C177" s="1757">
        <v>6624</v>
      </c>
      <c r="E177" s="1759"/>
    </row>
    <row r="178" spans="1:5" ht="15.75">
      <c r="A178" s="1757">
        <v>6625</v>
      </c>
      <c r="B178" s="1763" t="s">
        <v>837</v>
      </c>
      <c r="C178" s="1757">
        <v>6625</v>
      </c>
      <c r="E178" s="1759"/>
    </row>
    <row r="179" spans="1:5" ht="15.75">
      <c r="A179" s="1757">
        <v>6626</v>
      </c>
      <c r="B179" s="1763" t="s">
        <v>177</v>
      </c>
      <c r="C179" s="1757">
        <v>6626</v>
      </c>
      <c r="E179" s="1759"/>
    </row>
    <row r="180" spans="1:5" ht="15.75">
      <c r="A180" s="1757">
        <v>6627</v>
      </c>
      <c r="B180" s="1763" t="s">
        <v>178</v>
      </c>
      <c r="C180" s="1757">
        <v>6627</v>
      </c>
      <c r="E180" s="1759"/>
    </row>
    <row r="181" spans="1:5" ht="15.75">
      <c r="A181" s="1757">
        <v>6628</v>
      </c>
      <c r="B181" s="1769" t="s">
        <v>179</v>
      </c>
      <c r="C181" s="1757">
        <v>6628</v>
      </c>
      <c r="E181" s="1759"/>
    </row>
    <row r="182" spans="1:5" ht="15.75">
      <c r="A182" s="1757">
        <v>6629</v>
      </c>
      <c r="B182" s="1772" t="s">
        <v>180</v>
      </c>
      <c r="C182" s="1757">
        <v>6629</v>
      </c>
      <c r="E182" s="1759"/>
    </row>
    <row r="183" spans="1:5" ht="15.75">
      <c r="A183" s="1773">
        <v>7701</v>
      </c>
      <c r="B183" s="1761" t="s">
        <v>181</v>
      </c>
      <c r="C183" s="1773">
        <v>7701</v>
      </c>
      <c r="E183" s="1759"/>
    </row>
    <row r="184" spans="1:5" ht="15.75">
      <c r="A184" s="1757">
        <v>7708</v>
      </c>
      <c r="B184" s="1761" t="s">
        <v>182</v>
      </c>
      <c r="C184" s="1757">
        <v>7708</v>
      </c>
      <c r="E184" s="1759"/>
    </row>
    <row r="185" spans="1:5" ht="15.75">
      <c r="A185" s="1757">
        <v>7711</v>
      </c>
      <c r="B185" s="1764" t="s">
        <v>183</v>
      </c>
      <c r="C185" s="1757">
        <v>7711</v>
      </c>
      <c r="E185" s="1759"/>
    </row>
    <row r="186" spans="1:5" ht="15.75">
      <c r="A186" s="1757">
        <v>7712</v>
      </c>
      <c r="B186" s="1761" t="s">
        <v>184</v>
      </c>
      <c r="C186" s="1757">
        <v>7712</v>
      </c>
      <c r="E186" s="1759"/>
    </row>
    <row r="187" spans="1:5" ht="15.75">
      <c r="A187" s="1757">
        <v>7713</v>
      </c>
      <c r="B187" s="1774" t="s">
        <v>185</v>
      </c>
      <c r="C187" s="1757">
        <v>7713</v>
      </c>
      <c r="E187" s="1759"/>
    </row>
    <row r="188" spans="1:5" ht="15.75">
      <c r="A188" s="1757">
        <v>7714</v>
      </c>
      <c r="B188" s="1760" t="s">
        <v>186</v>
      </c>
      <c r="C188" s="1757">
        <v>7714</v>
      </c>
      <c r="E188" s="1759"/>
    </row>
    <row r="189" spans="1:5" ht="15.75">
      <c r="A189" s="1757">
        <v>7718</v>
      </c>
      <c r="B189" s="1761" t="s">
        <v>187</v>
      </c>
      <c r="C189" s="1757">
        <v>7718</v>
      </c>
      <c r="E189" s="1759"/>
    </row>
    <row r="190" spans="1:5" ht="15.75">
      <c r="A190" s="1757">
        <v>7719</v>
      </c>
      <c r="B190" s="1762" t="s">
        <v>188</v>
      </c>
      <c r="C190" s="1757">
        <v>7719</v>
      </c>
      <c r="E190" s="1759"/>
    </row>
    <row r="191" spans="1:5" ht="15.75">
      <c r="A191" s="1757">
        <v>7731</v>
      </c>
      <c r="B191" s="1761" t="s">
        <v>189</v>
      </c>
      <c r="C191" s="1757">
        <v>7731</v>
      </c>
      <c r="E191" s="1759"/>
    </row>
    <row r="192" spans="1:5" ht="15.75">
      <c r="A192" s="1757">
        <v>7732</v>
      </c>
      <c r="B192" s="1762" t="s">
        <v>190</v>
      </c>
      <c r="C192" s="1757">
        <v>7732</v>
      </c>
      <c r="E192" s="1759"/>
    </row>
    <row r="193" spans="1:5" ht="15.75">
      <c r="A193" s="1757">
        <v>7733</v>
      </c>
      <c r="B193" s="1762" t="s">
        <v>191</v>
      </c>
      <c r="C193" s="1757">
        <v>7733</v>
      </c>
      <c r="E193" s="1759"/>
    </row>
    <row r="194" spans="1:5" ht="15.75">
      <c r="A194" s="1757">
        <v>7735</v>
      </c>
      <c r="B194" s="1762" t="s">
        <v>192</v>
      </c>
      <c r="C194" s="1757">
        <v>7735</v>
      </c>
      <c r="E194" s="1759"/>
    </row>
    <row r="195" spans="1:5" ht="15.75">
      <c r="A195" s="1757">
        <v>7736</v>
      </c>
      <c r="B195" s="1761" t="s">
        <v>193</v>
      </c>
      <c r="C195" s="1757">
        <v>7736</v>
      </c>
      <c r="E195" s="1759"/>
    </row>
    <row r="196" spans="1:5" ht="15.75">
      <c r="A196" s="1757">
        <v>7737</v>
      </c>
      <c r="B196" s="1762" t="s">
        <v>194</v>
      </c>
      <c r="C196" s="1757">
        <v>7737</v>
      </c>
      <c r="E196" s="1759"/>
    </row>
    <row r="197" spans="1:5" ht="15.75">
      <c r="A197" s="1757">
        <v>7738</v>
      </c>
      <c r="B197" s="1762" t="s">
        <v>195</v>
      </c>
      <c r="C197" s="1757">
        <v>7738</v>
      </c>
      <c r="E197" s="1759"/>
    </row>
    <row r="198" spans="1:5" ht="15.75">
      <c r="A198" s="1757">
        <v>7739</v>
      </c>
      <c r="B198" s="1766" t="s">
        <v>196</v>
      </c>
      <c r="C198" s="1757">
        <v>7739</v>
      </c>
      <c r="E198" s="1759"/>
    </row>
    <row r="199" spans="1:5" ht="15.75">
      <c r="A199" s="1757">
        <v>7740</v>
      </c>
      <c r="B199" s="1766" t="s">
        <v>197</v>
      </c>
      <c r="C199" s="1757">
        <v>7740</v>
      </c>
      <c r="E199" s="1759"/>
    </row>
    <row r="200" spans="1:5" ht="15.75">
      <c r="A200" s="1757">
        <v>7741</v>
      </c>
      <c r="B200" s="1762" t="s">
        <v>198</v>
      </c>
      <c r="C200" s="1757">
        <v>7741</v>
      </c>
      <c r="E200" s="1759"/>
    </row>
    <row r="201" spans="1:5" ht="15.75">
      <c r="A201" s="1757">
        <v>7742</v>
      </c>
      <c r="B201" s="1762" t="s">
        <v>199</v>
      </c>
      <c r="C201" s="1757">
        <v>7742</v>
      </c>
      <c r="E201" s="1759"/>
    </row>
    <row r="202" spans="1:5" ht="15.75">
      <c r="A202" s="1757">
        <v>7743</v>
      </c>
      <c r="B202" s="1762" t="s">
        <v>200</v>
      </c>
      <c r="C202" s="1757">
        <v>7743</v>
      </c>
      <c r="E202" s="1759"/>
    </row>
    <row r="203" spans="1:5" ht="15.75">
      <c r="A203" s="1757">
        <v>7744</v>
      </c>
      <c r="B203" s="1772" t="s">
        <v>201</v>
      </c>
      <c r="C203" s="1757">
        <v>7744</v>
      </c>
      <c r="E203" s="1759"/>
    </row>
    <row r="204" spans="1:5" ht="15.75">
      <c r="A204" s="1757">
        <v>7745</v>
      </c>
      <c r="B204" s="1762" t="s">
        <v>202</v>
      </c>
      <c r="C204" s="1757">
        <v>7745</v>
      </c>
      <c r="E204" s="1759"/>
    </row>
    <row r="205" spans="1:5" ht="15.75">
      <c r="A205" s="1757">
        <v>7746</v>
      </c>
      <c r="B205" s="1762" t="s">
        <v>203</v>
      </c>
      <c r="C205" s="1757">
        <v>7746</v>
      </c>
      <c r="E205" s="1759"/>
    </row>
    <row r="206" spans="1:5" ht="15.75">
      <c r="A206" s="1757">
        <v>7747</v>
      </c>
      <c r="B206" s="1761" t="s">
        <v>204</v>
      </c>
      <c r="C206" s="1757">
        <v>7747</v>
      </c>
      <c r="E206" s="1759"/>
    </row>
    <row r="207" spans="1:5" ht="15.75">
      <c r="A207" s="1757">
        <v>7748</v>
      </c>
      <c r="B207" s="1764" t="s">
        <v>205</v>
      </c>
      <c r="C207" s="1757">
        <v>7748</v>
      </c>
      <c r="E207" s="1759"/>
    </row>
    <row r="208" spans="1:5" ht="15.75">
      <c r="A208" s="1757">
        <v>7751</v>
      </c>
      <c r="B208" s="1762" t="s">
        <v>206</v>
      </c>
      <c r="C208" s="1757">
        <v>7751</v>
      </c>
      <c r="E208" s="1759"/>
    </row>
    <row r="209" spans="1:5" ht="15.75">
      <c r="A209" s="1757">
        <v>7752</v>
      </c>
      <c r="B209" s="1762" t="s">
        <v>207</v>
      </c>
      <c r="C209" s="1757">
        <v>7752</v>
      </c>
      <c r="E209" s="1759"/>
    </row>
    <row r="210" spans="1:5" ht="15.75">
      <c r="A210" s="1757">
        <v>7755</v>
      </c>
      <c r="B210" s="1763" t="s">
        <v>208</v>
      </c>
      <c r="C210" s="1757">
        <v>7755</v>
      </c>
      <c r="E210" s="1759"/>
    </row>
    <row r="211" spans="1:5" ht="15.75">
      <c r="A211" s="1757">
        <v>7758</v>
      </c>
      <c r="B211" s="1761" t="s">
        <v>209</v>
      </c>
      <c r="C211" s="1757">
        <v>7758</v>
      </c>
      <c r="E211" s="1759"/>
    </row>
    <row r="212" spans="1:5" ht="15.75">
      <c r="A212" s="1757">
        <v>7759</v>
      </c>
      <c r="B212" s="1762" t="s">
        <v>210</v>
      </c>
      <c r="C212" s="1757">
        <v>7759</v>
      </c>
      <c r="E212" s="1759"/>
    </row>
    <row r="213" spans="1:5" ht="15.75">
      <c r="A213" s="1757">
        <v>7761</v>
      </c>
      <c r="B213" s="1761" t="s">
        <v>211</v>
      </c>
      <c r="C213" s="1757">
        <v>7761</v>
      </c>
      <c r="E213" s="1759"/>
    </row>
    <row r="214" spans="1:5" ht="15.75">
      <c r="A214" s="1757">
        <v>7762</v>
      </c>
      <c r="B214" s="1761" t="s">
        <v>212</v>
      </c>
      <c r="C214" s="1757">
        <v>7762</v>
      </c>
      <c r="E214" s="1759"/>
    </row>
    <row r="215" spans="1:5" ht="15.75">
      <c r="A215" s="1757">
        <v>7768</v>
      </c>
      <c r="B215" s="1761" t="s">
        <v>213</v>
      </c>
      <c r="C215" s="1757">
        <v>7768</v>
      </c>
      <c r="E215" s="1759"/>
    </row>
    <row r="216" spans="1:5" ht="15.75">
      <c r="A216" s="1757">
        <v>8801</v>
      </c>
      <c r="B216" s="1764" t="s">
        <v>214</v>
      </c>
      <c r="C216" s="1757">
        <v>8801</v>
      </c>
      <c r="E216" s="1759"/>
    </row>
    <row r="217" spans="1:5" ht="15.75">
      <c r="A217" s="1757">
        <v>8802</v>
      </c>
      <c r="B217" s="1761" t="s">
        <v>215</v>
      </c>
      <c r="C217" s="1757">
        <v>8802</v>
      </c>
      <c r="E217" s="1759"/>
    </row>
    <row r="218" spans="1:5" ht="15.75">
      <c r="A218" s="1757">
        <v>8803</v>
      </c>
      <c r="B218" s="1761" t="s">
        <v>216</v>
      </c>
      <c r="C218" s="1757">
        <v>8803</v>
      </c>
      <c r="E218" s="1759"/>
    </row>
    <row r="219" spans="1:5" ht="15.75">
      <c r="A219" s="1757">
        <v>8804</v>
      </c>
      <c r="B219" s="1761" t="s">
        <v>217</v>
      </c>
      <c r="C219" s="1757">
        <v>8804</v>
      </c>
      <c r="E219" s="1759"/>
    </row>
    <row r="220" spans="1:5" ht="15.75">
      <c r="A220" s="1757">
        <v>8805</v>
      </c>
      <c r="B220" s="1763" t="s">
        <v>218</v>
      </c>
      <c r="C220" s="1757">
        <v>8805</v>
      </c>
      <c r="E220" s="1759"/>
    </row>
    <row r="221" spans="1:5" ht="15.75">
      <c r="A221" s="1757">
        <v>8807</v>
      </c>
      <c r="B221" s="1769" t="s">
        <v>219</v>
      </c>
      <c r="C221" s="1757">
        <v>8807</v>
      </c>
      <c r="E221" s="1759"/>
    </row>
    <row r="222" spans="1:5" ht="15.75">
      <c r="A222" s="1757">
        <v>8808</v>
      </c>
      <c r="B222" s="1762" t="s">
        <v>220</v>
      </c>
      <c r="C222" s="1757">
        <v>8808</v>
      </c>
      <c r="E222" s="1759"/>
    </row>
    <row r="223" spans="1:5" ht="15.75">
      <c r="A223" s="1757">
        <v>8809</v>
      </c>
      <c r="B223" s="1762" t="s">
        <v>221</v>
      </c>
      <c r="C223" s="1757">
        <v>8809</v>
      </c>
      <c r="E223" s="1759"/>
    </row>
    <row r="224" spans="1:5" ht="15.75">
      <c r="A224" s="1757">
        <v>8811</v>
      </c>
      <c r="B224" s="1761" t="s">
        <v>222</v>
      </c>
      <c r="C224" s="1757">
        <v>8811</v>
      </c>
      <c r="E224" s="1759"/>
    </row>
    <row r="225" spans="1:5" ht="15.75">
      <c r="A225" s="1757">
        <v>8813</v>
      </c>
      <c r="B225" s="1762" t="s">
        <v>223</v>
      </c>
      <c r="C225" s="1757">
        <v>8813</v>
      </c>
      <c r="E225" s="1759"/>
    </row>
    <row r="226" spans="1:5" ht="15.75">
      <c r="A226" s="1757">
        <v>8814</v>
      </c>
      <c r="B226" s="1761" t="s">
        <v>224</v>
      </c>
      <c r="C226" s="1757">
        <v>8814</v>
      </c>
      <c r="E226" s="1759"/>
    </row>
    <row r="227" spans="1:5" ht="15.75">
      <c r="A227" s="1757">
        <v>8815</v>
      </c>
      <c r="B227" s="1761" t="s">
        <v>225</v>
      </c>
      <c r="C227" s="1757">
        <v>8815</v>
      </c>
      <c r="E227" s="1759"/>
    </row>
    <row r="228" spans="1:5" ht="15.75">
      <c r="A228" s="1757">
        <v>8816</v>
      </c>
      <c r="B228" s="1762" t="s">
        <v>226</v>
      </c>
      <c r="C228" s="1757">
        <v>8816</v>
      </c>
      <c r="E228" s="1759"/>
    </row>
    <row r="229" spans="1:5" ht="15.75">
      <c r="A229" s="1757">
        <v>8817</v>
      </c>
      <c r="B229" s="1762" t="s">
        <v>227</v>
      </c>
      <c r="C229" s="1757">
        <v>8817</v>
      </c>
      <c r="E229" s="1759"/>
    </row>
    <row r="230" spans="1:5" ht="15.75">
      <c r="A230" s="1757">
        <v>8821</v>
      </c>
      <c r="B230" s="1762" t="s">
        <v>228</v>
      </c>
      <c r="C230" s="1757">
        <v>8821</v>
      </c>
      <c r="E230" s="1759"/>
    </row>
    <row r="231" spans="1:5" ht="15.75">
      <c r="A231" s="1757">
        <v>8824</v>
      </c>
      <c r="B231" s="1764" t="s">
        <v>229</v>
      </c>
      <c r="C231" s="1757">
        <v>8824</v>
      </c>
      <c r="E231" s="1759"/>
    </row>
    <row r="232" spans="1:5" ht="15.75">
      <c r="A232" s="1757">
        <v>8825</v>
      </c>
      <c r="B232" s="1764" t="s">
        <v>230</v>
      </c>
      <c r="C232" s="1757">
        <v>8825</v>
      </c>
      <c r="E232" s="1759"/>
    </row>
    <row r="233" spans="1:5" ht="15.75">
      <c r="A233" s="1757">
        <v>8826</v>
      </c>
      <c r="B233" s="1764" t="s">
        <v>231</v>
      </c>
      <c r="C233" s="1757">
        <v>8826</v>
      </c>
      <c r="E233" s="1759"/>
    </row>
    <row r="234" spans="1:5" ht="15.75">
      <c r="A234" s="1757">
        <v>8827</v>
      </c>
      <c r="B234" s="1764" t="s">
        <v>232</v>
      </c>
      <c r="C234" s="1757">
        <v>8827</v>
      </c>
      <c r="E234" s="1759"/>
    </row>
    <row r="235" spans="1:5" ht="15.75">
      <c r="A235" s="1757">
        <v>8828</v>
      </c>
      <c r="B235" s="1761" t="s">
        <v>233</v>
      </c>
      <c r="C235" s="1757">
        <v>8828</v>
      </c>
      <c r="E235" s="1759"/>
    </row>
    <row r="236" spans="1:5" ht="15.75">
      <c r="A236" s="1757">
        <v>8829</v>
      </c>
      <c r="B236" s="1761" t="s">
        <v>234</v>
      </c>
      <c r="C236" s="1757">
        <v>8829</v>
      </c>
      <c r="E236" s="1759"/>
    </row>
    <row r="237" spans="1:5" ht="15.75">
      <c r="A237" s="1757">
        <v>8831</v>
      </c>
      <c r="B237" s="1761" t="s">
        <v>235</v>
      </c>
      <c r="C237" s="1757">
        <v>8831</v>
      </c>
      <c r="E237" s="1759"/>
    </row>
    <row r="238" spans="1:5" ht="15.75">
      <c r="A238" s="1757">
        <v>8832</v>
      </c>
      <c r="B238" s="1762" t="s">
        <v>236</v>
      </c>
      <c r="C238" s="1757">
        <v>8832</v>
      </c>
      <c r="E238" s="1759"/>
    </row>
    <row r="239" spans="1:5" ht="15.75">
      <c r="A239" s="1757">
        <v>8833</v>
      </c>
      <c r="B239" s="1761" t="s">
        <v>237</v>
      </c>
      <c r="C239" s="1757">
        <v>8833</v>
      </c>
      <c r="E239" s="1759"/>
    </row>
    <row r="240" spans="1:5" ht="15.75">
      <c r="A240" s="1757">
        <v>8834</v>
      </c>
      <c r="B240" s="1762" t="s">
        <v>238</v>
      </c>
      <c r="C240" s="1757">
        <v>8834</v>
      </c>
      <c r="E240" s="1759"/>
    </row>
    <row r="241" spans="1:5" ht="15.75">
      <c r="A241" s="1757">
        <v>8835</v>
      </c>
      <c r="B241" s="1762" t="s">
        <v>239</v>
      </c>
      <c r="C241" s="1757">
        <v>8835</v>
      </c>
      <c r="E241" s="1759"/>
    </row>
    <row r="242" spans="1:5" ht="15.75">
      <c r="A242" s="1757">
        <v>8836</v>
      </c>
      <c r="B242" s="1761" t="s">
        <v>240</v>
      </c>
      <c r="C242" s="1757">
        <v>8836</v>
      </c>
      <c r="E242" s="1759"/>
    </row>
    <row r="243" spans="1:5" ht="15.75">
      <c r="A243" s="1757">
        <v>8837</v>
      </c>
      <c r="B243" s="1761" t="s">
        <v>241</v>
      </c>
      <c r="C243" s="1757">
        <v>8837</v>
      </c>
      <c r="E243" s="1759"/>
    </row>
    <row r="244" spans="1:5" ht="15.75">
      <c r="A244" s="1757">
        <v>8838</v>
      </c>
      <c r="B244" s="1761" t="s">
        <v>242</v>
      </c>
      <c r="C244" s="1757">
        <v>8838</v>
      </c>
      <c r="E244" s="1759"/>
    </row>
    <row r="245" spans="1:5" ht="15.75">
      <c r="A245" s="1757">
        <v>8839</v>
      </c>
      <c r="B245" s="1762" t="s">
        <v>243</v>
      </c>
      <c r="C245" s="1757">
        <v>8839</v>
      </c>
      <c r="E245" s="1759"/>
    </row>
    <row r="246" spans="1:5" ht="15.75">
      <c r="A246" s="1757">
        <v>8845</v>
      </c>
      <c r="B246" s="1763" t="s">
        <v>244</v>
      </c>
      <c r="C246" s="1757">
        <v>8845</v>
      </c>
      <c r="E246" s="1759"/>
    </row>
    <row r="247" spans="1:5" ht="15.75">
      <c r="A247" s="1757">
        <v>8848</v>
      </c>
      <c r="B247" s="1769" t="s">
        <v>245</v>
      </c>
      <c r="C247" s="1757">
        <v>8848</v>
      </c>
      <c r="E247" s="1759"/>
    </row>
    <row r="248" spans="1:5" ht="15.75">
      <c r="A248" s="1757">
        <v>8849</v>
      </c>
      <c r="B248" s="1761" t="s">
        <v>246</v>
      </c>
      <c r="C248" s="1757">
        <v>8849</v>
      </c>
      <c r="E248" s="1759"/>
    </row>
    <row r="249" spans="1:5" ht="15.75">
      <c r="A249" s="1757">
        <v>8851</v>
      </c>
      <c r="B249" s="1761" t="s">
        <v>247</v>
      </c>
      <c r="C249" s="1757">
        <v>8851</v>
      </c>
      <c r="E249" s="1759"/>
    </row>
    <row r="250" spans="1:5" ht="15.75">
      <c r="A250" s="1757">
        <v>8852</v>
      </c>
      <c r="B250" s="1761" t="s">
        <v>248</v>
      </c>
      <c r="C250" s="1757">
        <v>8852</v>
      </c>
      <c r="E250" s="1759"/>
    </row>
    <row r="251" spans="1:5" ht="15.75">
      <c r="A251" s="1757">
        <v>8853</v>
      </c>
      <c r="B251" s="1761" t="s">
        <v>249</v>
      </c>
      <c r="C251" s="1757">
        <v>8853</v>
      </c>
      <c r="E251" s="1759"/>
    </row>
    <row r="252" spans="1:5" ht="15.75">
      <c r="A252" s="1757">
        <v>8855</v>
      </c>
      <c r="B252" s="1763" t="s">
        <v>250</v>
      </c>
      <c r="C252" s="1757">
        <v>8855</v>
      </c>
      <c r="E252" s="1759"/>
    </row>
    <row r="253" spans="1:5" ht="15.75">
      <c r="A253" s="1757">
        <v>8858</v>
      </c>
      <c r="B253" s="1772" t="s">
        <v>251</v>
      </c>
      <c r="C253" s="1757">
        <v>8858</v>
      </c>
      <c r="E253" s="1759"/>
    </row>
    <row r="254" spans="1:5" ht="15.75">
      <c r="A254" s="1757">
        <v>8859</v>
      </c>
      <c r="B254" s="1762" t="s">
        <v>252</v>
      </c>
      <c r="C254" s="1757">
        <v>8859</v>
      </c>
      <c r="E254" s="1759"/>
    </row>
    <row r="255" spans="1:5" ht="15.75">
      <c r="A255" s="1757">
        <v>8861</v>
      </c>
      <c r="B255" s="1761" t="s">
        <v>253</v>
      </c>
      <c r="C255" s="1757">
        <v>8861</v>
      </c>
      <c r="E255" s="1759"/>
    </row>
    <row r="256" spans="1:5" ht="15.75">
      <c r="A256" s="1757">
        <v>8862</v>
      </c>
      <c r="B256" s="1762" t="s">
        <v>254</v>
      </c>
      <c r="C256" s="1757">
        <v>8862</v>
      </c>
      <c r="E256" s="1759"/>
    </row>
    <row r="257" spans="1:5" ht="15.75">
      <c r="A257" s="1757">
        <v>8863</v>
      </c>
      <c r="B257" s="1762" t="s">
        <v>255</v>
      </c>
      <c r="C257" s="1757">
        <v>8863</v>
      </c>
      <c r="E257" s="1759"/>
    </row>
    <row r="258" spans="1:5" ht="15.75">
      <c r="A258" s="1757">
        <v>8864</v>
      </c>
      <c r="B258" s="1761" t="s">
        <v>256</v>
      </c>
      <c r="C258" s="1757">
        <v>8864</v>
      </c>
      <c r="E258" s="1759"/>
    </row>
    <row r="259" spans="1:5" ht="15.75">
      <c r="A259" s="1757">
        <v>8865</v>
      </c>
      <c r="B259" s="1762" t="s">
        <v>257</v>
      </c>
      <c r="C259" s="1757">
        <v>8865</v>
      </c>
      <c r="E259" s="1759"/>
    </row>
    <row r="260" spans="1:5" ht="15.75">
      <c r="A260" s="1757">
        <v>8866</v>
      </c>
      <c r="B260" s="1762" t="s">
        <v>644</v>
      </c>
      <c r="C260" s="1757">
        <v>8866</v>
      </c>
      <c r="E260" s="1759"/>
    </row>
    <row r="261" spans="1:5" ht="15.75">
      <c r="A261" s="1757">
        <v>8867</v>
      </c>
      <c r="B261" s="1762" t="s">
        <v>645</v>
      </c>
      <c r="C261" s="1757">
        <v>8867</v>
      </c>
      <c r="E261" s="1759"/>
    </row>
    <row r="262" spans="1:5" ht="15.75">
      <c r="A262" s="1757">
        <v>8868</v>
      </c>
      <c r="B262" s="1762" t="s">
        <v>646</v>
      </c>
      <c r="C262" s="1757">
        <v>8868</v>
      </c>
      <c r="E262" s="1759"/>
    </row>
    <row r="263" spans="1:5" ht="15.75">
      <c r="A263" s="1757">
        <v>8869</v>
      </c>
      <c r="B263" s="1761" t="s">
        <v>647</v>
      </c>
      <c r="C263" s="1757">
        <v>8869</v>
      </c>
      <c r="E263" s="1759"/>
    </row>
    <row r="264" spans="1:5" ht="15.75">
      <c r="A264" s="1757">
        <v>8871</v>
      </c>
      <c r="B264" s="1762" t="s">
        <v>648</v>
      </c>
      <c r="C264" s="1757">
        <v>8871</v>
      </c>
      <c r="E264" s="1759"/>
    </row>
    <row r="265" spans="1:5" ht="15.75">
      <c r="A265" s="1757">
        <v>8872</v>
      </c>
      <c r="B265" s="1762" t="s">
        <v>265</v>
      </c>
      <c r="C265" s="1757">
        <v>8872</v>
      </c>
      <c r="E265" s="1759"/>
    </row>
    <row r="266" spans="1:5" ht="15.75">
      <c r="A266" s="1757">
        <v>8873</v>
      </c>
      <c r="B266" s="1762" t="s">
        <v>266</v>
      </c>
      <c r="C266" s="1757">
        <v>8873</v>
      </c>
      <c r="E266" s="1759"/>
    </row>
    <row r="267" spans="1:5" ht="15.75">
      <c r="A267" s="1757">
        <v>8875</v>
      </c>
      <c r="B267" s="1762" t="s">
        <v>267</v>
      </c>
      <c r="C267" s="1757">
        <v>8875</v>
      </c>
      <c r="E267" s="1759"/>
    </row>
    <row r="268" spans="1:5" ht="15.75">
      <c r="A268" s="1757">
        <v>8876</v>
      </c>
      <c r="B268" s="1762" t="s">
        <v>268</v>
      </c>
      <c r="C268" s="1757">
        <v>8876</v>
      </c>
      <c r="E268" s="1759"/>
    </row>
    <row r="269" spans="1:5" ht="15.75">
      <c r="A269" s="1757">
        <v>8877</v>
      </c>
      <c r="B269" s="1761" t="s">
        <v>269</v>
      </c>
      <c r="C269" s="1757">
        <v>8877</v>
      </c>
      <c r="E269" s="1759"/>
    </row>
    <row r="270" spans="1:5" ht="15.75">
      <c r="A270" s="1757">
        <v>8878</v>
      </c>
      <c r="B270" s="1772" t="s">
        <v>270</v>
      </c>
      <c r="C270" s="1757">
        <v>8878</v>
      </c>
      <c r="E270" s="1759"/>
    </row>
    <row r="271" spans="1:5" ht="15.75">
      <c r="A271" s="1757">
        <v>8885</v>
      </c>
      <c r="B271" s="1764" t="s">
        <v>271</v>
      </c>
      <c r="C271" s="1757">
        <v>8885</v>
      </c>
      <c r="E271" s="1759"/>
    </row>
    <row r="272" spans="1:5" ht="15.75">
      <c r="A272" s="1757">
        <v>8888</v>
      </c>
      <c r="B272" s="1761" t="s">
        <v>272</v>
      </c>
      <c r="C272" s="1757">
        <v>8888</v>
      </c>
      <c r="E272" s="1759"/>
    </row>
    <row r="273" spans="1:5" ht="15.75">
      <c r="A273" s="1757">
        <v>8897</v>
      </c>
      <c r="B273" s="1761" t="s">
        <v>273</v>
      </c>
      <c r="C273" s="1757">
        <v>8897</v>
      </c>
      <c r="E273" s="1759"/>
    </row>
    <row r="274" spans="1:5" ht="15.75">
      <c r="A274" s="1757">
        <v>8898</v>
      </c>
      <c r="B274" s="1761" t="s">
        <v>274</v>
      </c>
      <c r="C274" s="1757">
        <v>8898</v>
      </c>
      <c r="E274" s="1759"/>
    </row>
    <row r="275" spans="1:5" ht="15.75">
      <c r="A275" s="1757">
        <v>9910</v>
      </c>
      <c r="B275" s="1764" t="s">
        <v>275</v>
      </c>
      <c r="C275" s="1757">
        <v>9910</v>
      </c>
      <c r="E275" s="1759"/>
    </row>
    <row r="276" spans="1:5" ht="15.75">
      <c r="A276" s="1757">
        <v>9997</v>
      </c>
      <c r="B276" s="1761" t="s">
        <v>276</v>
      </c>
      <c r="C276" s="1757">
        <v>9997</v>
      </c>
      <c r="E276" s="1759"/>
    </row>
    <row r="277" spans="1:5" ht="15.75">
      <c r="A277" s="1757">
        <v>9998</v>
      </c>
      <c r="B277" s="1761" t="s">
        <v>277</v>
      </c>
      <c r="C277" s="1757">
        <v>9998</v>
      </c>
      <c r="E277" s="1759"/>
    </row>
    <row r="282" spans="1:5" hidden="1">
      <c r="A282" s="1775" t="s">
        <v>1172</v>
      </c>
      <c r="B282" s="1776" t="s">
        <v>1177</v>
      </c>
    </row>
    <row r="283" spans="1:5" hidden="1">
      <c r="A283" s="1746" t="s">
        <v>278</v>
      </c>
      <c r="B283" s="1747"/>
    </row>
    <row r="284" spans="1:5" hidden="1">
      <c r="A284" s="1748" t="s">
        <v>1343</v>
      </c>
      <c r="B284" s="1749"/>
    </row>
    <row r="285" spans="1:5" hidden="1">
      <c r="A285" s="1777" t="s">
        <v>1332</v>
      </c>
      <c r="B285" s="1778" t="s">
        <v>1344</v>
      </c>
    </row>
    <row r="286" spans="1:5" hidden="1">
      <c r="A286" s="1777" t="s">
        <v>1333</v>
      </c>
      <c r="B286" s="1778" t="s">
        <v>1345</v>
      </c>
    </row>
    <row r="287" spans="1:5" hidden="1">
      <c r="A287" s="1777" t="s">
        <v>1334</v>
      </c>
      <c r="B287" s="1778" t="s">
        <v>1346</v>
      </c>
    </row>
    <row r="288" spans="1:5" hidden="1">
      <c r="A288" s="1777" t="s">
        <v>1335</v>
      </c>
      <c r="B288" s="1778" t="s">
        <v>1347</v>
      </c>
    </row>
    <row r="289" spans="1:2" hidden="1">
      <c r="A289" s="1777" t="s">
        <v>1336</v>
      </c>
      <c r="B289" s="1779" t="s">
        <v>1348</v>
      </c>
    </row>
    <row r="290" spans="1:2" hidden="1">
      <c r="A290" s="1777" t="s">
        <v>1337</v>
      </c>
      <c r="B290" s="1778" t="s">
        <v>1349</v>
      </c>
    </row>
    <row r="291" spans="1:2" hidden="1">
      <c r="A291" s="1777" t="s">
        <v>1338</v>
      </c>
      <c r="B291" s="1778" t="s">
        <v>1350</v>
      </c>
    </row>
    <row r="292" spans="1:2" hidden="1">
      <c r="A292" s="1777" t="s">
        <v>1339</v>
      </c>
      <c r="B292" s="1779" t="s">
        <v>1351</v>
      </c>
    </row>
    <row r="293" spans="1:2" hidden="1">
      <c r="A293" s="1777" t="s">
        <v>1340</v>
      </c>
      <c r="B293" s="1778" t="s">
        <v>1352</v>
      </c>
    </row>
    <row r="294" spans="1:2" hidden="1">
      <c r="A294" s="1777" t="s">
        <v>1341</v>
      </c>
      <c r="B294" s="1778" t="s">
        <v>1353</v>
      </c>
    </row>
    <row r="295" spans="1:2" hidden="1">
      <c r="A295" s="1777" t="s">
        <v>1342</v>
      </c>
      <c r="B295" s="1779" t="s">
        <v>1354</v>
      </c>
    </row>
    <row r="296" spans="1:2" hidden="1">
      <c r="A296" s="1777" t="s">
        <v>1355</v>
      </c>
      <c r="B296" s="1780">
        <v>98315</v>
      </c>
    </row>
    <row r="297" spans="1:2" hidden="1">
      <c r="A297" s="1748" t="s">
        <v>1356</v>
      </c>
      <c r="B297" s="1750"/>
    </row>
    <row r="298" spans="1:2" hidden="1">
      <c r="A298" s="1777" t="s">
        <v>1357</v>
      </c>
      <c r="B298" s="1781" t="s">
        <v>279</v>
      </c>
    </row>
    <row r="299" spans="1:2" hidden="1">
      <c r="A299" s="1777" t="s">
        <v>2092</v>
      </c>
      <c r="B299" s="1781" t="s">
        <v>280</v>
      </c>
    </row>
    <row r="300" spans="1:2" hidden="1">
      <c r="A300" s="1777" t="s">
        <v>1358</v>
      </c>
      <c r="B300" s="1781" t="s">
        <v>281</v>
      </c>
    </row>
    <row r="301" spans="1:2" hidden="1">
      <c r="A301" s="1777" t="s">
        <v>1359</v>
      </c>
      <c r="B301" s="1781" t="s">
        <v>282</v>
      </c>
    </row>
    <row r="302" spans="1:2" hidden="1">
      <c r="A302" s="1777" t="s">
        <v>1360</v>
      </c>
      <c r="B302" s="1781" t="s">
        <v>283</v>
      </c>
    </row>
    <row r="303" spans="1:2" hidden="1">
      <c r="A303" s="1777" t="s">
        <v>2093</v>
      </c>
      <c r="B303" s="1781" t="s">
        <v>284</v>
      </c>
    </row>
    <row r="304" spans="1:2" hidden="1">
      <c r="A304" s="1777" t="s">
        <v>1361</v>
      </c>
      <c r="B304" s="1781" t="s">
        <v>1362</v>
      </c>
    </row>
    <row r="305" spans="1:2" hidden="1">
      <c r="A305" s="1777" t="s">
        <v>1363</v>
      </c>
      <c r="B305" s="1781" t="s">
        <v>285</v>
      </c>
    </row>
    <row r="306" spans="1:2" hidden="1">
      <c r="A306" s="1777" t="s">
        <v>1364</v>
      </c>
      <c r="B306" s="1781" t="s">
        <v>286</v>
      </c>
    </row>
    <row r="309" spans="1:2">
      <c r="A309" s="1741" t="s">
        <v>1172</v>
      </c>
      <c r="B309" s="1751" t="s">
        <v>1176</v>
      </c>
    </row>
    <row r="310" spans="1:2" ht="15.75">
      <c r="B310" s="1751" t="s">
        <v>1173</v>
      </c>
    </row>
    <row r="311" spans="1:2" ht="19.5">
      <c r="B311" s="1751" t="s">
        <v>1174</v>
      </c>
    </row>
    <row r="312" spans="1:2" ht="16.5">
      <c r="A312" s="1782" t="s">
        <v>1592</v>
      </c>
      <c r="B312" s="1783" t="s">
        <v>287</v>
      </c>
    </row>
    <row r="313" spans="1:2" ht="16.5">
      <c r="A313" s="1782" t="s">
        <v>1593</v>
      </c>
      <c r="B313" s="1783" t="s">
        <v>288</v>
      </c>
    </row>
    <row r="314" spans="1:2" ht="16.5">
      <c r="A314" s="1782" t="s">
        <v>1594</v>
      </c>
      <c r="B314" s="1783" t="s">
        <v>289</v>
      </c>
    </row>
    <row r="315" spans="1:2" ht="16.5">
      <c r="A315" s="1782" t="s">
        <v>1595</v>
      </c>
      <c r="B315" s="1783" t="s">
        <v>290</v>
      </c>
    </row>
    <row r="316" spans="1:2" ht="16.5">
      <c r="A316" s="1782" t="s">
        <v>1596</v>
      </c>
      <c r="B316" s="1783" t="s">
        <v>291</v>
      </c>
    </row>
    <row r="317" spans="1:2" ht="16.5">
      <c r="A317" s="1782" t="s">
        <v>1597</v>
      </c>
      <c r="B317" s="1783" t="s">
        <v>292</v>
      </c>
    </row>
    <row r="318" spans="1:2" ht="16.5">
      <c r="A318" s="1782" t="s">
        <v>1604</v>
      </c>
      <c r="B318" s="1783" t="s">
        <v>293</v>
      </c>
    </row>
    <row r="319" spans="1:2" ht="16.5">
      <c r="A319" s="1782" t="s">
        <v>1605</v>
      </c>
      <c r="B319" s="1783" t="s">
        <v>294</v>
      </c>
    </row>
    <row r="320" spans="1:2" ht="16.5">
      <c r="A320" s="1782" t="s">
        <v>1606</v>
      </c>
      <c r="B320" s="1783" t="s">
        <v>295</v>
      </c>
    </row>
    <row r="321" spans="1:2" ht="16.5">
      <c r="A321" s="1782" t="s">
        <v>1607</v>
      </c>
      <c r="B321" s="1783" t="s">
        <v>296</v>
      </c>
    </row>
    <row r="322" spans="1:2" ht="16.5">
      <c r="A322" s="1782" t="s">
        <v>1608</v>
      </c>
      <c r="B322" s="1783" t="s">
        <v>297</v>
      </c>
    </row>
    <row r="323" spans="1:2" ht="16.5">
      <c r="A323" s="1782" t="s">
        <v>1609</v>
      </c>
      <c r="B323" s="1784" t="s">
        <v>298</v>
      </c>
    </row>
    <row r="324" spans="1:2" ht="16.5">
      <c r="A324" s="1782" t="s">
        <v>1610</v>
      </c>
      <c r="B324" s="1784" t="s">
        <v>299</v>
      </c>
    </row>
    <row r="325" spans="1:2" ht="16.5">
      <c r="A325" s="1782" t="s">
        <v>1611</v>
      </c>
      <c r="B325" s="1783" t="s">
        <v>300</v>
      </c>
    </row>
    <row r="326" spans="1:2" ht="16.5">
      <c r="A326" s="1782" t="s">
        <v>1612</v>
      </c>
      <c r="B326" s="1783" t="s">
        <v>301</v>
      </c>
    </row>
    <row r="327" spans="1:2" ht="16.5">
      <c r="A327" s="1782" t="s">
        <v>1613</v>
      </c>
      <c r="B327" s="1783" t="s">
        <v>302</v>
      </c>
    </row>
    <row r="328" spans="1:2" ht="16.5">
      <c r="A328" s="1782" t="s">
        <v>1614</v>
      </c>
      <c r="B328" s="1783" t="s">
        <v>2115</v>
      </c>
    </row>
    <row r="329" spans="1:2" ht="16.5">
      <c r="A329" s="1782" t="s">
        <v>1615</v>
      </c>
      <c r="B329" s="1783" t="s">
        <v>1188</v>
      </c>
    </row>
    <row r="330" spans="1:2" ht="16.5">
      <c r="A330" s="1782" t="s">
        <v>1616</v>
      </c>
      <c r="B330" s="1783" t="s">
        <v>2122</v>
      </c>
    </row>
    <row r="331" spans="1:2" ht="16.5">
      <c r="A331" s="1782" t="s">
        <v>1617</v>
      </c>
      <c r="B331" s="1783" t="s">
        <v>2116</v>
      </c>
    </row>
    <row r="332" spans="1:2" ht="16.5">
      <c r="A332" s="1782" t="s">
        <v>1618</v>
      </c>
      <c r="B332" s="1783" t="s">
        <v>1189</v>
      </c>
    </row>
    <row r="333" spans="1:2" ht="16.5">
      <c r="A333" s="1782" t="s">
        <v>1619</v>
      </c>
      <c r="B333" s="1783" t="s">
        <v>303</v>
      </c>
    </row>
    <row r="334" spans="1:2" ht="16.5">
      <c r="A334" s="1782" t="s">
        <v>1620</v>
      </c>
      <c r="B334" s="1783" t="s">
        <v>304</v>
      </c>
    </row>
    <row r="335" spans="1:2" ht="47.25">
      <c r="A335" s="1785" t="s">
        <v>1621</v>
      </c>
      <c r="B335" s="1786" t="s">
        <v>671</v>
      </c>
    </row>
    <row r="336" spans="1:2" ht="16.5">
      <c r="A336" s="1787" t="s">
        <v>1622</v>
      </c>
      <c r="B336" s="1788" t="s">
        <v>672</v>
      </c>
    </row>
    <row r="337" spans="1:2" ht="16.5">
      <c r="A337" s="1787" t="s">
        <v>1623</v>
      </c>
      <c r="B337" s="1788" t="s">
        <v>673</v>
      </c>
    </row>
    <row r="338" spans="1:2" ht="16.5">
      <c r="A338" s="1787"/>
      <c r="B338" s="1788"/>
    </row>
    <row r="339" spans="1:2" ht="16.5">
      <c r="A339" s="1782" t="s">
        <v>1624</v>
      </c>
      <c r="B339" s="1788" t="s">
        <v>2123</v>
      </c>
    </row>
    <row r="340" spans="1:2" ht="16.5">
      <c r="A340" s="1782" t="s">
        <v>1625</v>
      </c>
      <c r="B340" s="1783" t="s">
        <v>674</v>
      </c>
    </row>
    <row r="341" spans="1:2" ht="16.5">
      <c r="A341" s="1782" t="s">
        <v>1626</v>
      </c>
      <c r="B341" s="1783" t="s">
        <v>1328</v>
      </c>
    </row>
    <row r="342" spans="1:2" ht="16.5">
      <c r="A342" s="1782" t="s">
        <v>1627</v>
      </c>
      <c r="B342" s="1783" t="s">
        <v>675</v>
      </c>
    </row>
    <row r="343" spans="1:2" ht="16.5">
      <c r="A343" s="1782" t="s">
        <v>1628</v>
      </c>
      <c r="B343" s="1783" t="s">
        <v>676</v>
      </c>
    </row>
    <row r="344" spans="1:2" ht="16.5">
      <c r="A344" s="1782" t="s">
        <v>1629</v>
      </c>
      <c r="B344" s="1783" t="s">
        <v>677</v>
      </c>
    </row>
    <row r="345" spans="1:2" ht="16.5">
      <c r="A345" s="1782" t="s">
        <v>1630</v>
      </c>
      <c r="B345" s="1788" t="s">
        <v>678</v>
      </c>
    </row>
    <row r="346" spans="1:2" ht="16.5">
      <c r="A346" s="1782" t="s">
        <v>1631</v>
      </c>
      <c r="B346" s="1788" t="s">
        <v>679</v>
      </c>
    </row>
    <row r="347" spans="1:2" ht="16.5">
      <c r="A347" s="1782" t="s">
        <v>1632</v>
      </c>
      <c r="B347" s="1788" t="s">
        <v>1319</v>
      </c>
    </row>
    <row r="348" spans="1:2" ht="16.5">
      <c r="A348" s="1782" t="s">
        <v>1633</v>
      </c>
      <c r="B348" s="1783" t="s">
        <v>680</v>
      </c>
    </row>
    <row r="349" spans="1:2" ht="16.5">
      <c r="A349" s="1782" t="s">
        <v>1634</v>
      </c>
      <c r="B349" s="1783" t="s">
        <v>681</v>
      </c>
    </row>
    <row r="350" spans="1:2" ht="16.5">
      <c r="A350" s="1782" t="s">
        <v>1635</v>
      </c>
      <c r="B350" s="1788" t="s">
        <v>682</v>
      </c>
    </row>
    <row r="351" spans="1:2" ht="16.5">
      <c r="A351" s="1782" t="s">
        <v>1636</v>
      </c>
      <c r="B351" s="1783" t="s">
        <v>683</v>
      </c>
    </row>
    <row r="352" spans="1:2" ht="16.5">
      <c r="A352" s="1782" t="s">
        <v>1637</v>
      </c>
      <c r="B352" s="1783" t="s">
        <v>684</v>
      </c>
    </row>
    <row r="353" spans="1:256" ht="16.5">
      <c r="A353" s="1782" t="s">
        <v>1638</v>
      </c>
      <c r="B353" s="1783" t="s">
        <v>685</v>
      </c>
    </row>
    <row r="354" spans="1:256" ht="16.5">
      <c r="A354" s="1782" t="s">
        <v>1639</v>
      </c>
      <c r="B354" s="1783" t="s">
        <v>686</v>
      </c>
    </row>
    <row r="355" spans="1:256" ht="16.5">
      <c r="A355" s="1782" t="s">
        <v>1640</v>
      </c>
      <c r="B355" s="1783" t="s">
        <v>1187</v>
      </c>
    </row>
    <row r="356" spans="1:256" ht="16.5">
      <c r="A356" s="1782" t="s">
        <v>2117</v>
      </c>
      <c r="B356" s="1783" t="s">
        <v>2119</v>
      </c>
    </row>
    <row r="357" spans="1:256" ht="16.5">
      <c r="A357" s="1782" t="s">
        <v>2118</v>
      </c>
      <c r="B357" s="1783" t="s">
        <v>2120</v>
      </c>
    </row>
    <row r="358" spans="1:256" ht="16.5">
      <c r="A358" s="1789" t="s">
        <v>2124</v>
      </c>
      <c r="B358" s="1790" t="s">
        <v>2125</v>
      </c>
    </row>
    <row r="359" spans="1:256" ht="16.5">
      <c r="A359" s="1782" t="s">
        <v>1641</v>
      </c>
      <c r="B359" s="1783" t="s">
        <v>687</v>
      </c>
    </row>
    <row r="360" spans="1:256" ht="16.5">
      <c r="A360" s="1782" t="s">
        <v>1642</v>
      </c>
      <c r="B360" s="1783" t="s">
        <v>688</v>
      </c>
    </row>
    <row r="361" spans="1:256" ht="16.5">
      <c r="A361" s="1789" t="s">
        <v>1643</v>
      </c>
      <c r="B361" s="1790" t="s">
        <v>689</v>
      </c>
    </row>
    <row r="362" spans="1:256" ht="16.5">
      <c r="A362" s="1789" t="s">
        <v>1644</v>
      </c>
      <c r="B362" s="1790" t="s">
        <v>690</v>
      </c>
    </row>
    <row r="363" spans="1:256" ht="16.5">
      <c r="A363" s="1789" t="s">
        <v>1645</v>
      </c>
      <c r="B363" s="1790" t="s">
        <v>691</v>
      </c>
    </row>
    <row r="364" spans="1:256" ht="16.5">
      <c r="A364" s="1782" t="s">
        <v>1646</v>
      </c>
      <c r="B364" s="1783" t="s">
        <v>692</v>
      </c>
    </row>
    <row r="365" spans="1:256" ht="19.5">
      <c r="A365" s="1791"/>
      <c r="B365" s="1792" t="s">
        <v>1175</v>
      </c>
    </row>
    <row r="366" spans="1:256" ht="18.75">
      <c r="A366" s="1793"/>
      <c r="B366" s="1794" t="s">
        <v>693</v>
      </c>
      <c r="D366" s="1734"/>
      <c r="E366" s="1734"/>
      <c r="F366" s="1734"/>
      <c r="G366" s="1734"/>
      <c r="H366" s="1734"/>
      <c r="I366" s="1734"/>
      <c r="J366" s="1734"/>
      <c r="K366" s="1734"/>
      <c r="L366" s="1734"/>
      <c r="M366" s="1734"/>
      <c r="N366" s="1734"/>
      <c r="O366" s="1734"/>
      <c r="P366" s="1734"/>
      <c r="Q366" s="1734"/>
      <c r="R366" s="1734"/>
      <c r="S366" s="1734"/>
      <c r="T366" s="1734"/>
      <c r="U366" s="1734"/>
      <c r="V366" s="1734"/>
      <c r="W366" s="1734"/>
      <c r="X366" s="1734"/>
      <c r="Y366" s="1734"/>
      <c r="Z366" s="1734"/>
      <c r="AA366" s="1734"/>
      <c r="AB366" s="1734"/>
      <c r="AC366" s="1734"/>
      <c r="AD366" s="1734"/>
      <c r="AE366" s="1734"/>
      <c r="AF366" s="1734"/>
      <c r="AG366" s="1734"/>
      <c r="AH366" s="1734"/>
      <c r="AI366" s="1734"/>
      <c r="AJ366" s="1734"/>
      <c r="AK366" s="1734"/>
      <c r="AL366" s="1734"/>
      <c r="AM366" s="1734"/>
      <c r="AN366" s="1734"/>
      <c r="AO366" s="1734"/>
      <c r="AP366" s="1734"/>
      <c r="AQ366" s="1734"/>
      <c r="AR366" s="1734"/>
      <c r="AS366" s="1734"/>
      <c r="AT366" s="1734"/>
      <c r="AU366" s="1734"/>
      <c r="AV366" s="1734"/>
      <c r="AW366" s="1734"/>
      <c r="AX366" s="1734"/>
      <c r="AY366" s="1734"/>
      <c r="AZ366" s="1734"/>
      <c r="BA366" s="1734"/>
      <c r="BB366" s="1734"/>
      <c r="BC366" s="1734"/>
      <c r="BD366" s="1734"/>
      <c r="BE366" s="1734"/>
      <c r="BF366" s="1734"/>
      <c r="BG366" s="1734"/>
      <c r="BH366" s="1734"/>
      <c r="BI366" s="1734"/>
      <c r="BJ366" s="1734"/>
      <c r="BK366" s="1734"/>
      <c r="BL366" s="1734"/>
      <c r="BM366" s="1734"/>
      <c r="BN366" s="1734"/>
      <c r="BO366" s="1734"/>
      <c r="BP366" s="1734"/>
      <c r="BQ366" s="1734"/>
      <c r="BR366" s="1734"/>
      <c r="BS366" s="1734"/>
      <c r="BT366" s="1734"/>
      <c r="BU366" s="1734"/>
      <c r="BV366" s="1734"/>
      <c r="BW366" s="1734"/>
      <c r="BX366" s="1734"/>
      <c r="BY366" s="1734"/>
      <c r="BZ366" s="1734"/>
      <c r="CA366" s="1734"/>
      <c r="CB366" s="1734"/>
      <c r="CC366" s="1734"/>
      <c r="CD366" s="1734"/>
      <c r="CE366" s="1734"/>
      <c r="CF366" s="1734"/>
      <c r="CG366" s="1734"/>
      <c r="CH366" s="1734"/>
      <c r="CI366" s="1734"/>
      <c r="CJ366" s="1734"/>
      <c r="CK366" s="1734"/>
      <c r="CL366" s="1734"/>
      <c r="CM366" s="1734"/>
      <c r="CN366" s="1734"/>
      <c r="CO366" s="1734"/>
      <c r="CP366" s="1734"/>
      <c r="CQ366" s="1734"/>
      <c r="CR366" s="1734"/>
      <c r="CS366" s="1734"/>
      <c r="CT366" s="1734"/>
      <c r="CU366" s="1734"/>
      <c r="CV366" s="1734"/>
      <c r="CW366" s="1734"/>
      <c r="CX366" s="1734"/>
      <c r="CY366" s="1734"/>
      <c r="CZ366" s="1734"/>
      <c r="DA366" s="1734"/>
      <c r="DB366" s="1734"/>
      <c r="DC366" s="1734"/>
      <c r="DD366" s="1734"/>
      <c r="DE366" s="1734"/>
      <c r="DF366" s="1734"/>
      <c r="DG366" s="1734"/>
      <c r="DH366" s="1734"/>
      <c r="DI366" s="1734"/>
      <c r="DJ366" s="1734"/>
      <c r="DK366" s="1734"/>
      <c r="DL366" s="1734"/>
      <c r="DM366" s="1734"/>
      <c r="DN366" s="1734"/>
      <c r="DO366" s="1734"/>
      <c r="DP366" s="1734"/>
      <c r="DQ366" s="1734"/>
      <c r="DR366" s="1734"/>
      <c r="DS366" s="1734"/>
      <c r="DT366" s="1734"/>
      <c r="DU366" s="1734"/>
      <c r="DV366" s="1734"/>
      <c r="DW366" s="1734"/>
      <c r="DX366" s="1734"/>
      <c r="DY366" s="1734"/>
      <c r="DZ366" s="1734"/>
      <c r="EA366" s="1734"/>
      <c r="EB366" s="1734"/>
      <c r="EC366" s="1734"/>
      <c r="ED366" s="1734"/>
      <c r="EE366" s="1734"/>
      <c r="EF366" s="1734"/>
      <c r="EG366" s="1734"/>
      <c r="EH366" s="1734"/>
      <c r="EI366" s="1734"/>
      <c r="EJ366" s="1734"/>
      <c r="EK366" s="1734"/>
      <c r="EL366" s="1734"/>
      <c r="EM366" s="1734"/>
      <c r="EN366" s="1734"/>
      <c r="EO366" s="1734"/>
      <c r="EP366" s="1734"/>
      <c r="EQ366" s="1734"/>
      <c r="ER366" s="1734"/>
      <c r="ES366" s="1734"/>
      <c r="ET366" s="1734"/>
      <c r="EU366" s="1734"/>
      <c r="EV366" s="1734"/>
      <c r="EW366" s="1734"/>
      <c r="EX366" s="1734"/>
      <c r="EY366" s="1734"/>
      <c r="EZ366" s="1734"/>
      <c r="FA366" s="1734"/>
      <c r="FB366" s="1734"/>
      <c r="FC366" s="1734"/>
      <c r="FD366" s="1734"/>
      <c r="FE366" s="1734"/>
      <c r="FF366" s="1734"/>
      <c r="FG366" s="1734"/>
      <c r="FH366" s="1734"/>
      <c r="FI366" s="1734"/>
      <c r="FJ366" s="1734"/>
      <c r="FK366" s="1734"/>
      <c r="FL366" s="1734"/>
      <c r="FM366" s="1734"/>
      <c r="FN366" s="1734"/>
      <c r="FO366" s="1734"/>
      <c r="FP366" s="1734"/>
      <c r="FQ366" s="1734"/>
      <c r="FR366" s="1734"/>
      <c r="FS366" s="1734"/>
      <c r="FT366" s="1734"/>
      <c r="FU366" s="1734"/>
      <c r="FV366" s="1734"/>
      <c r="FW366" s="1734"/>
      <c r="FX366" s="1734"/>
      <c r="FY366" s="1734"/>
      <c r="FZ366" s="1734"/>
      <c r="GA366" s="1734"/>
      <c r="GB366" s="1734"/>
      <c r="GC366" s="1734"/>
      <c r="GD366" s="1734"/>
      <c r="GE366" s="1734"/>
      <c r="GF366" s="1734"/>
      <c r="GG366" s="1734"/>
      <c r="GH366" s="1734"/>
      <c r="GI366" s="1734"/>
      <c r="GJ366" s="1734"/>
      <c r="GK366" s="1734"/>
      <c r="GL366" s="1734"/>
      <c r="GM366" s="1734"/>
      <c r="GN366" s="1734"/>
      <c r="GO366" s="1734"/>
      <c r="GP366" s="1734"/>
      <c r="GQ366" s="1734"/>
      <c r="GR366" s="1734"/>
      <c r="GS366" s="1734"/>
      <c r="GT366" s="1734"/>
      <c r="GU366" s="1734"/>
      <c r="GV366" s="1734"/>
      <c r="GW366" s="1734"/>
      <c r="GX366" s="1734"/>
      <c r="GY366" s="1734"/>
      <c r="GZ366" s="1734"/>
      <c r="HA366" s="1734"/>
      <c r="HB366" s="1734"/>
      <c r="HC366" s="1734"/>
      <c r="HD366" s="1734"/>
      <c r="HE366" s="1734"/>
      <c r="HF366" s="1734"/>
      <c r="HG366" s="1734"/>
      <c r="HH366" s="1734"/>
      <c r="HI366" s="1734"/>
      <c r="HJ366" s="1734"/>
      <c r="HK366" s="1734"/>
      <c r="HL366" s="1734"/>
      <c r="HM366" s="1734"/>
      <c r="HN366" s="1734"/>
      <c r="HO366" s="1734"/>
      <c r="HP366" s="1734"/>
      <c r="HQ366" s="1734"/>
      <c r="HR366" s="1734"/>
      <c r="HS366" s="1734"/>
      <c r="HT366" s="1734"/>
      <c r="HU366" s="1734"/>
      <c r="HV366" s="1734"/>
      <c r="HW366" s="1734"/>
      <c r="HX366" s="1734"/>
      <c r="HY366" s="1734"/>
      <c r="HZ366" s="1734"/>
      <c r="IA366" s="1734"/>
      <c r="IB366" s="1734"/>
      <c r="IC366" s="1734"/>
      <c r="ID366" s="1734"/>
      <c r="IE366" s="1734"/>
      <c r="IF366" s="1734"/>
      <c r="IG366" s="1734"/>
      <c r="IH366" s="1734"/>
      <c r="II366" s="1734"/>
      <c r="IJ366" s="1734"/>
      <c r="IK366" s="1734"/>
      <c r="IL366" s="1734"/>
      <c r="IM366" s="1734"/>
      <c r="IN366" s="1734"/>
      <c r="IO366" s="1734"/>
      <c r="IP366" s="1734"/>
      <c r="IQ366" s="1734"/>
      <c r="IR366" s="1734"/>
      <c r="IS366" s="1734"/>
      <c r="IT366" s="1734"/>
      <c r="IU366" s="1734"/>
      <c r="IV366" s="1734"/>
    </row>
    <row r="367" spans="1:256" ht="18.75">
      <c r="A367" s="1793"/>
      <c r="B367" s="1795" t="s">
        <v>694</v>
      </c>
    </row>
    <row r="368" spans="1:256" ht="18.75">
      <c r="A368" s="1796" t="s">
        <v>1647</v>
      </c>
      <c r="B368" s="1797" t="s">
        <v>695</v>
      </c>
    </row>
    <row r="369" spans="1:5" ht="18.75">
      <c r="A369" s="1796" t="s">
        <v>1648</v>
      </c>
      <c r="B369" s="1797" t="s">
        <v>696</v>
      </c>
    </row>
    <row r="370" spans="1:5" ht="18.75">
      <c r="A370" s="1796" t="s">
        <v>1649</v>
      </c>
      <c r="B370" s="1797" t="s">
        <v>697</v>
      </c>
    </row>
    <row r="371" spans="1:5" ht="18.75">
      <c r="A371" s="1796" t="s">
        <v>1650</v>
      </c>
      <c r="B371" s="1797" t="s">
        <v>698</v>
      </c>
    </row>
    <row r="372" spans="1:5" ht="18.75">
      <c r="A372" s="1796" t="s">
        <v>1651</v>
      </c>
      <c r="B372" s="1797" t="s">
        <v>341</v>
      </c>
    </row>
    <row r="373" spans="1:5" ht="18.75">
      <c r="A373" s="1796" t="s">
        <v>1652</v>
      </c>
      <c r="B373" s="1797" t="s">
        <v>342</v>
      </c>
    </row>
    <row r="374" spans="1:5" ht="18.75">
      <c r="A374" s="1796" t="s">
        <v>1653</v>
      </c>
      <c r="B374" s="1797" t="s">
        <v>343</v>
      </c>
    </row>
    <row r="375" spans="1:5" ht="18.75">
      <c r="A375" s="1796" t="s">
        <v>1654</v>
      </c>
      <c r="B375" s="1798" t="s">
        <v>344</v>
      </c>
    </row>
    <row r="376" spans="1:5" ht="18.75">
      <c r="A376" s="1796" t="s">
        <v>1655</v>
      </c>
      <c r="B376" s="1798" t="s">
        <v>345</v>
      </c>
    </row>
    <row r="377" spans="1:5" ht="18.75">
      <c r="A377" s="1796" t="s">
        <v>1656</v>
      </c>
      <c r="B377" s="1798" t="s">
        <v>346</v>
      </c>
    </row>
    <row r="378" spans="1:5" ht="18.75">
      <c r="A378" s="1796" t="s">
        <v>1657</v>
      </c>
      <c r="B378" s="1799" t="s">
        <v>347</v>
      </c>
    </row>
    <row r="379" spans="1:5" ht="18.75">
      <c r="A379" s="1796" t="s">
        <v>1658</v>
      </c>
      <c r="B379" s="1799" t="s">
        <v>348</v>
      </c>
    </row>
    <row r="380" spans="1:5" ht="18.75">
      <c r="A380" s="1796" t="s">
        <v>1659</v>
      </c>
      <c r="B380" s="1798" t="s">
        <v>349</v>
      </c>
    </row>
    <row r="381" spans="1:5" ht="18.75">
      <c r="A381" s="1796" t="s">
        <v>1660</v>
      </c>
      <c r="B381" s="1798" t="s">
        <v>350</v>
      </c>
    </row>
    <row r="382" spans="1:5" ht="18.75">
      <c r="A382" s="1796" t="s">
        <v>1661</v>
      </c>
      <c r="B382" s="1797" t="s">
        <v>352</v>
      </c>
      <c r="C382" s="1800" t="s">
        <v>351</v>
      </c>
      <c r="D382" s="1735"/>
      <c r="E382" s="1736"/>
    </row>
    <row r="383" spans="1:5" ht="18.75">
      <c r="A383" s="1796" t="s">
        <v>1662</v>
      </c>
      <c r="B383" s="1798" t="s">
        <v>353</v>
      </c>
      <c r="C383" s="1800" t="s">
        <v>351</v>
      </c>
      <c r="D383" s="1735"/>
      <c r="E383" s="1736"/>
    </row>
    <row r="384" spans="1:5" ht="18.75">
      <c r="A384" s="1796" t="s">
        <v>1663</v>
      </c>
      <c r="B384" s="1798" t="s">
        <v>354</v>
      </c>
      <c r="C384" s="1800" t="s">
        <v>351</v>
      </c>
      <c r="D384" s="1735"/>
      <c r="E384" s="1736"/>
    </row>
    <row r="385" spans="1:5" ht="18.75">
      <c r="A385" s="1796" t="s">
        <v>1664</v>
      </c>
      <c r="B385" s="1798" t="s">
        <v>355</v>
      </c>
      <c r="C385" s="1800" t="s">
        <v>351</v>
      </c>
      <c r="D385" s="1735"/>
      <c r="E385" s="1736"/>
    </row>
    <row r="386" spans="1:5" ht="18.75">
      <c r="A386" s="1796" t="s">
        <v>1665</v>
      </c>
      <c r="B386" s="1798" t="s">
        <v>356</v>
      </c>
      <c r="C386" s="1800" t="s">
        <v>351</v>
      </c>
      <c r="D386" s="1735"/>
      <c r="E386" s="1736"/>
    </row>
    <row r="387" spans="1:5" ht="18.75">
      <c r="A387" s="1796" t="s">
        <v>1666</v>
      </c>
      <c r="B387" s="1798" t="s">
        <v>357</v>
      </c>
      <c r="C387" s="1800" t="s">
        <v>351</v>
      </c>
      <c r="D387" s="1735"/>
      <c r="E387" s="1736"/>
    </row>
    <row r="388" spans="1:5" ht="18.75">
      <c r="A388" s="1796" t="s">
        <v>1667</v>
      </c>
      <c r="B388" s="1798" t="s">
        <v>358</v>
      </c>
      <c r="C388" s="1800" t="s">
        <v>351</v>
      </c>
      <c r="D388" s="1735"/>
      <c r="E388" s="1736"/>
    </row>
    <row r="389" spans="1:5" ht="18.75">
      <c r="A389" s="1796" t="s">
        <v>1668</v>
      </c>
      <c r="B389" s="1797" t="s">
        <v>359</v>
      </c>
      <c r="C389" s="1800" t="s">
        <v>351</v>
      </c>
      <c r="D389" s="1735"/>
      <c r="E389" s="1736"/>
    </row>
    <row r="390" spans="1:5" ht="18.75">
      <c r="A390" s="1796" t="s">
        <v>1669</v>
      </c>
      <c r="B390" s="1798" t="s">
        <v>360</v>
      </c>
      <c r="C390" s="1800" t="s">
        <v>351</v>
      </c>
      <c r="D390" s="1735"/>
      <c r="E390" s="1736"/>
    </row>
    <row r="391" spans="1:5" ht="18.75">
      <c r="A391" s="1796" t="s">
        <v>1670</v>
      </c>
      <c r="B391" s="1797" t="s">
        <v>361</v>
      </c>
      <c r="C391" s="1800" t="s">
        <v>351</v>
      </c>
      <c r="D391" s="1735"/>
      <c r="E391" s="1736"/>
    </row>
    <row r="392" spans="1:5" ht="18.75">
      <c r="A392" s="1796" t="s">
        <v>1671</v>
      </c>
      <c r="B392" s="1797" t="s">
        <v>362</v>
      </c>
      <c r="C392" s="1800" t="s">
        <v>351</v>
      </c>
      <c r="D392" s="1735"/>
      <c r="E392" s="1736"/>
    </row>
    <row r="393" spans="1:5" ht="18.75">
      <c r="A393" s="1796" t="s">
        <v>1672</v>
      </c>
      <c r="B393" s="1797" t="s">
        <v>363</v>
      </c>
      <c r="C393" s="1800" t="s">
        <v>351</v>
      </c>
      <c r="D393" s="1735"/>
      <c r="E393" s="1736"/>
    </row>
    <row r="394" spans="1:5" ht="18.75">
      <c r="A394" s="1796" t="s">
        <v>1673</v>
      </c>
      <c r="B394" s="1797" t="s">
        <v>364</v>
      </c>
      <c r="C394" s="1800" t="s">
        <v>351</v>
      </c>
      <c r="D394" s="1735"/>
      <c r="E394" s="1736"/>
    </row>
    <row r="395" spans="1:5" ht="18.75">
      <c r="A395" s="1796" t="s">
        <v>1674</v>
      </c>
      <c r="B395" s="1797" t="s">
        <v>2099</v>
      </c>
      <c r="C395" s="1800" t="s">
        <v>351</v>
      </c>
      <c r="D395" s="1735"/>
      <c r="E395" s="1736"/>
    </row>
    <row r="396" spans="1:5" ht="18.75">
      <c r="A396" s="1796" t="s">
        <v>1675</v>
      </c>
      <c r="B396" s="1797" t="s">
        <v>365</v>
      </c>
      <c r="C396" s="1800" t="s">
        <v>351</v>
      </c>
      <c r="D396" s="1735"/>
      <c r="E396" s="1736"/>
    </row>
    <row r="397" spans="1:5" ht="18.75">
      <c r="A397" s="1796" t="s">
        <v>1676</v>
      </c>
      <c r="B397" s="1797" t="s">
        <v>366</v>
      </c>
      <c r="C397" s="1800" t="s">
        <v>351</v>
      </c>
      <c r="D397" s="1735"/>
      <c r="E397" s="1736"/>
    </row>
    <row r="398" spans="1:5" ht="18.75">
      <c r="A398" s="1796" t="s">
        <v>1677</v>
      </c>
      <c r="B398" s="1797" t="s">
        <v>367</v>
      </c>
      <c r="C398" s="1800" t="s">
        <v>351</v>
      </c>
      <c r="D398" s="1735"/>
      <c r="E398" s="1736"/>
    </row>
    <row r="399" spans="1:5" ht="18.75">
      <c r="A399" s="1796" t="s">
        <v>1678</v>
      </c>
      <c r="B399" s="1801" t="s">
        <v>368</v>
      </c>
      <c r="C399" s="1800" t="s">
        <v>351</v>
      </c>
      <c r="D399" s="1735"/>
      <c r="E399" s="1736"/>
    </row>
    <row r="400" spans="1:5" ht="18.75">
      <c r="A400" s="1796" t="s">
        <v>1679</v>
      </c>
      <c r="B400" s="1802" t="s">
        <v>1321</v>
      </c>
      <c r="C400" s="1800" t="s">
        <v>351</v>
      </c>
      <c r="D400" s="1735"/>
      <c r="E400" s="1736"/>
    </row>
    <row r="401" spans="1:5" ht="18.75">
      <c r="A401" s="1803" t="s">
        <v>1680</v>
      </c>
      <c r="B401" s="1804" t="s">
        <v>369</v>
      </c>
      <c r="C401" s="1800" t="s">
        <v>351</v>
      </c>
      <c r="D401" s="1735"/>
      <c r="E401" s="1736"/>
    </row>
    <row r="402" spans="1:5" ht="18.75">
      <c r="A402" s="1793" t="s">
        <v>351</v>
      </c>
      <c r="B402" s="1805" t="s">
        <v>370</v>
      </c>
      <c r="C402" s="1800" t="s">
        <v>351</v>
      </c>
      <c r="D402" s="1737"/>
      <c r="E402" s="1736"/>
    </row>
    <row r="403" spans="1:5" ht="18.75">
      <c r="A403" s="1806" t="s">
        <v>1681</v>
      </c>
      <c r="B403" s="1783" t="s">
        <v>371</v>
      </c>
      <c r="C403" s="1800" t="s">
        <v>351</v>
      </c>
      <c r="D403" s="1738"/>
      <c r="E403" s="1736"/>
    </row>
    <row r="404" spans="1:5" ht="18.75">
      <c r="A404" s="1806" t="s">
        <v>1682</v>
      </c>
      <c r="B404" s="1788" t="s">
        <v>372</v>
      </c>
      <c r="C404" s="1800" t="s">
        <v>351</v>
      </c>
      <c r="D404" s="1735"/>
      <c r="E404" s="1736"/>
    </row>
    <row r="405" spans="1:5" ht="18.75">
      <c r="A405" s="1806" t="s">
        <v>1683</v>
      </c>
      <c r="B405" s="1788" t="s">
        <v>373</v>
      </c>
      <c r="C405" s="1800" t="s">
        <v>351</v>
      </c>
      <c r="D405" s="1735"/>
      <c r="E405" s="1736"/>
    </row>
    <row r="406" spans="1:5" ht="18.75">
      <c r="A406" s="1806" t="s">
        <v>2095</v>
      </c>
      <c r="B406" s="1788" t="s">
        <v>2096</v>
      </c>
      <c r="C406" s="1800" t="s">
        <v>351</v>
      </c>
      <c r="D406" s="1735"/>
      <c r="E406" s="1736"/>
    </row>
    <row r="407" spans="1:5" ht="18.75">
      <c r="A407" s="1806" t="s">
        <v>2097</v>
      </c>
      <c r="B407" s="1805" t="s">
        <v>2098</v>
      </c>
      <c r="C407" s="1800"/>
      <c r="D407" s="1735"/>
      <c r="E407" s="1736"/>
    </row>
    <row r="408" spans="1:5" ht="18.75">
      <c r="A408" s="1807" t="s">
        <v>2044</v>
      </c>
      <c r="B408" s="1783" t="s">
        <v>2045</v>
      </c>
      <c r="C408" s="1800"/>
      <c r="D408" s="1735"/>
      <c r="E408" s="1736"/>
    </row>
    <row r="409" spans="1:5" ht="18.75">
      <c r="A409" s="1808" t="s">
        <v>351</v>
      </c>
      <c r="B409" s="1794" t="s">
        <v>374</v>
      </c>
      <c r="C409" s="1800" t="s">
        <v>351</v>
      </c>
      <c r="D409" s="1738"/>
      <c r="E409" s="1736"/>
    </row>
    <row r="410" spans="1:5" ht="16.5">
      <c r="A410" s="1807" t="s">
        <v>1637</v>
      </c>
      <c r="B410" s="1783" t="s">
        <v>684</v>
      </c>
      <c r="C410" s="1800" t="s">
        <v>351</v>
      </c>
      <c r="D410" s="1739"/>
      <c r="E410" s="1736"/>
    </row>
    <row r="411" spans="1:5" ht="16.5">
      <c r="A411" s="1807" t="s">
        <v>1638</v>
      </c>
      <c r="B411" s="1783" t="s">
        <v>685</v>
      </c>
      <c r="C411" s="1800" t="s">
        <v>351</v>
      </c>
      <c r="D411" s="1739"/>
      <c r="E411" s="1736"/>
    </row>
    <row r="412" spans="1:5" ht="16.5">
      <c r="A412" s="1807" t="s">
        <v>1639</v>
      </c>
      <c r="B412" s="1783" t="s">
        <v>686</v>
      </c>
      <c r="C412" s="1800" t="s">
        <v>351</v>
      </c>
      <c r="D412" s="1739"/>
      <c r="E412" s="1736"/>
    </row>
    <row r="413" spans="1:5" ht="18.75">
      <c r="A413" s="1807"/>
      <c r="B413" s="1809"/>
      <c r="C413" s="1800" t="s">
        <v>351</v>
      </c>
      <c r="D413" s="1735"/>
      <c r="E413" s="1736"/>
    </row>
    <row r="414" spans="1:5" ht="18.75">
      <c r="A414" s="1807" t="s">
        <v>1686</v>
      </c>
      <c r="B414" s="1783" t="s">
        <v>2025</v>
      </c>
      <c r="C414" s="1800"/>
      <c r="D414" s="1738"/>
      <c r="E414" s="1736"/>
    </row>
    <row r="415" spans="1:5" ht="18.75">
      <c r="A415" s="1807" t="s">
        <v>2072</v>
      </c>
      <c r="B415" s="1809" t="s">
        <v>2071</v>
      </c>
      <c r="C415" s="1800" t="s">
        <v>351</v>
      </c>
      <c r="D415" s="1735"/>
      <c r="E415" s="1736"/>
    </row>
    <row r="416" spans="1:5" ht="18.75">
      <c r="A416" s="1807" t="s">
        <v>2048</v>
      </c>
      <c r="B416" s="1783" t="s">
        <v>2070</v>
      </c>
      <c r="C416" s="1800" t="s">
        <v>351</v>
      </c>
      <c r="D416" s="1735"/>
      <c r="E416" s="1736"/>
    </row>
    <row r="417" spans="1:5" ht="18.75">
      <c r="A417" s="1807" t="s">
        <v>1687</v>
      </c>
      <c r="B417" s="1788" t="s">
        <v>1320</v>
      </c>
      <c r="C417" s="1800" t="s">
        <v>351</v>
      </c>
      <c r="D417" s="1735"/>
      <c r="E417" s="1736"/>
    </row>
    <row r="418" spans="1:5" ht="18.75">
      <c r="A418" s="1807" t="s">
        <v>1685</v>
      </c>
      <c r="B418" s="1783" t="s">
        <v>1330</v>
      </c>
      <c r="C418" s="1800" t="s">
        <v>351</v>
      </c>
      <c r="D418" s="1735"/>
      <c r="E418" s="1736"/>
    </row>
    <row r="419" spans="1:5" ht="18.75">
      <c r="A419" s="1807"/>
      <c r="B419" s="1794" t="s">
        <v>2081</v>
      </c>
      <c r="C419" s="1800"/>
      <c r="D419" s="1735"/>
      <c r="E419" s="1736"/>
    </row>
    <row r="420" spans="1:5" ht="18.75">
      <c r="A420" s="1807" t="s">
        <v>1688</v>
      </c>
      <c r="B420" s="1783" t="s">
        <v>979</v>
      </c>
      <c r="C420" s="1800" t="s">
        <v>351</v>
      </c>
      <c r="D420" s="1735"/>
      <c r="E420" s="1736"/>
    </row>
    <row r="421" spans="1:5" ht="16.5">
      <c r="A421" s="1807" t="s">
        <v>1689</v>
      </c>
      <c r="B421" s="1783" t="s">
        <v>980</v>
      </c>
      <c r="C421" s="1800" t="s">
        <v>351</v>
      </c>
      <c r="D421" s="1739"/>
      <c r="E421" s="1736"/>
    </row>
    <row r="422" spans="1:5" ht="16.5">
      <c r="A422" s="1807"/>
      <c r="B422" s="1810" t="s">
        <v>2082</v>
      </c>
      <c r="C422" s="1800" t="s">
        <v>351</v>
      </c>
      <c r="D422" s="1739"/>
      <c r="E422" s="1736"/>
    </row>
    <row r="423" spans="1:5" ht="18.75">
      <c r="A423" s="1807" t="s">
        <v>1684</v>
      </c>
      <c r="B423" s="1783" t="s">
        <v>1329</v>
      </c>
      <c r="C423" s="1800" t="s">
        <v>351</v>
      </c>
      <c r="D423" s="1735"/>
      <c r="E423" s="1736"/>
    </row>
    <row r="424" spans="1:5" ht="18.75">
      <c r="A424" s="1807" t="s">
        <v>2080</v>
      </c>
      <c r="B424" s="1783" t="s">
        <v>2079</v>
      </c>
      <c r="C424" s="1800"/>
      <c r="D424" s="1735"/>
      <c r="E424" s="1736"/>
    </row>
    <row r="425" spans="1:5" ht="18.75">
      <c r="A425" s="1807" t="s">
        <v>2059</v>
      </c>
      <c r="B425" s="1788" t="s">
        <v>2067</v>
      </c>
      <c r="C425" s="1800"/>
      <c r="D425" s="1735"/>
      <c r="E425" s="1736"/>
    </row>
    <row r="426" spans="1:5" ht="18.75">
      <c r="A426" s="1807" t="s">
        <v>2077</v>
      </c>
      <c r="B426" s="1788" t="s">
        <v>2078</v>
      </c>
      <c r="C426" s="1800"/>
      <c r="D426" s="1735"/>
      <c r="E426" s="1736"/>
    </row>
    <row r="427" spans="1:5" ht="18.75">
      <c r="A427" s="1807" t="s">
        <v>2085</v>
      </c>
      <c r="B427" s="1788" t="s">
        <v>2086</v>
      </c>
      <c r="C427" s="1800"/>
      <c r="D427" s="1735"/>
      <c r="E427" s="1736"/>
    </row>
    <row r="428" spans="1:5" ht="18.75">
      <c r="A428" s="1807"/>
      <c r="B428" s="1811" t="s">
        <v>2083</v>
      </c>
      <c r="C428" s="1800"/>
      <c r="D428" s="1735"/>
      <c r="E428" s="1736"/>
    </row>
    <row r="429" spans="1:5" ht="16.5">
      <c r="A429" s="1807" t="s">
        <v>1690</v>
      </c>
      <c r="B429" s="1783" t="s">
        <v>981</v>
      </c>
      <c r="C429" s="1800" t="s">
        <v>351</v>
      </c>
      <c r="D429" s="1739"/>
      <c r="E429" s="1736"/>
    </row>
    <row r="430" spans="1:5" ht="16.5">
      <c r="A430" s="1812" t="s">
        <v>1691</v>
      </c>
      <c r="B430" s="1783" t="s">
        <v>982</v>
      </c>
      <c r="C430" s="1800" t="s">
        <v>351</v>
      </c>
      <c r="D430" s="1740"/>
      <c r="E430" s="1736"/>
    </row>
    <row r="431" spans="1:5" ht="16.5">
      <c r="A431" s="1807" t="s">
        <v>1692</v>
      </c>
      <c r="B431" s="1790" t="s">
        <v>983</v>
      </c>
      <c r="C431" s="1800" t="s">
        <v>351</v>
      </c>
      <c r="D431" s="1739"/>
      <c r="E431" s="1736"/>
    </row>
    <row r="432" spans="1:5" ht="16.5">
      <c r="A432" s="1807" t="s">
        <v>1693</v>
      </c>
      <c r="B432" s="1813" t="s">
        <v>984</v>
      </c>
      <c r="C432" s="1800" t="s">
        <v>351</v>
      </c>
      <c r="D432" s="1739"/>
      <c r="E432" s="1736"/>
    </row>
    <row r="433" spans="1:5" ht="16.5">
      <c r="A433" s="1807"/>
      <c r="B433" s="1814" t="s">
        <v>2084</v>
      </c>
      <c r="C433" s="1800"/>
      <c r="D433" s="1739"/>
      <c r="E433" s="1736"/>
    </row>
    <row r="434" spans="1:5" ht="18.75">
      <c r="A434" s="1796" t="s">
        <v>1694</v>
      </c>
      <c r="B434" s="1815" t="s">
        <v>985</v>
      </c>
      <c r="C434" s="1800" t="s">
        <v>351</v>
      </c>
      <c r="D434" s="40"/>
      <c r="E434" s="1736"/>
    </row>
    <row r="435" spans="1:5" ht="18.75">
      <c r="A435" s="1796" t="s">
        <v>1695</v>
      </c>
      <c r="B435" s="1815" t="s">
        <v>986</v>
      </c>
      <c r="C435" s="1800" t="s">
        <v>351</v>
      </c>
      <c r="D435" s="40"/>
      <c r="E435" s="1736"/>
    </row>
    <row r="436" spans="1:5" ht="19.5">
      <c r="A436" s="1796" t="s">
        <v>1696</v>
      </c>
      <c r="B436" s="43" t="s">
        <v>987</v>
      </c>
      <c r="C436" s="1800" t="s">
        <v>351</v>
      </c>
      <c r="D436" s="40"/>
      <c r="E436" s="1736"/>
    </row>
    <row r="437" spans="1:5" ht="18.75">
      <c r="A437" s="1796" t="s">
        <v>1697</v>
      </c>
      <c r="B437" s="1815" t="s">
        <v>988</v>
      </c>
      <c r="C437" s="1800" t="s">
        <v>351</v>
      </c>
      <c r="D437" s="40"/>
      <c r="E437" s="1736"/>
    </row>
    <row r="438" spans="1:5" ht="18.75">
      <c r="A438" s="1796" t="s">
        <v>1698</v>
      </c>
      <c r="B438" s="1815" t="s">
        <v>989</v>
      </c>
      <c r="C438" s="1800" t="s">
        <v>351</v>
      </c>
      <c r="D438" s="40"/>
      <c r="E438" s="1736"/>
    </row>
    <row r="439" spans="1:5" ht="18.75">
      <c r="A439" s="1796" t="s">
        <v>1699</v>
      </c>
      <c r="B439" s="1816" t="s">
        <v>990</v>
      </c>
      <c r="C439" s="1800" t="s">
        <v>351</v>
      </c>
      <c r="D439" s="40"/>
      <c r="E439" s="1736"/>
    </row>
    <row r="440" spans="1:5" ht="18.75">
      <c r="A440" s="1796" t="s">
        <v>1700</v>
      </c>
      <c r="B440" s="1816" t="s">
        <v>991</v>
      </c>
      <c r="C440" s="1800" t="s">
        <v>351</v>
      </c>
      <c r="D440" s="40"/>
      <c r="E440" s="1736"/>
    </row>
    <row r="441" spans="1:5" ht="18.75">
      <c r="A441" s="1796" t="s">
        <v>1701</v>
      </c>
      <c r="B441" s="1816" t="s">
        <v>992</v>
      </c>
      <c r="C441" s="1800" t="s">
        <v>351</v>
      </c>
      <c r="D441" s="40"/>
      <c r="E441" s="1736"/>
    </row>
    <row r="442" spans="1:5" ht="18.75">
      <c r="A442" s="1796" t="s">
        <v>1702</v>
      </c>
      <c r="B442" s="1816" t="s">
        <v>993</v>
      </c>
      <c r="C442" s="1800" t="s">
        <v>351</v>
      </c>
      <c r="D442" s="40"/>
      <c r="E442" s="1736"/>
    </row>
    <row r="443" spans="1:5" ht="18.75">
      <c r="A443" s="1796" t="s">
        <v>1703</v>
      </c>
      <c r="B443" s="1816" t="s">
        <v>387</v>
      </c>
      <c r="C443" s="1800" t="s">
        <v>351</v>
      </c>
      <c r="D443" s="40"/>
      <c r="E443" s="1736"/>
    </row>
    <row r="444" spans="1:5" ht="18.75">
      <c r="A444" s="1796" t="s">
        <v>1704</v>
      </c>
      <c r="B444" s="1815" t="s">
        <v>388</v>
      </c>
      <c r="C444" s="1800" t="s">
        <v>351</v>
      </c>
      <c r="D444" s="40"/>
      <c r="E444" s="1736"/>
    </row>
    <row r="445" spans="1:5" ht="18.75">
      <c r="A445" s="1796" t="s">
        <v>1705</v>
      </c>
      <c r="B445" s="1815" t="s">
        <v>389</v>
      </c>
      <c r="C445" s="1800" t="s">
        <v>351</v>
      </c>
      <c r="D445" s="40"/>
      <c r="E445" s="1736"/>
    </row>
    <row r="446" spans="1:5" ht="18.75">
      <c r="A446" s="1796" t="s">
        <v>1706</v>
      </c>
      <c r="B446" s="1815" t="s">
        <v>390</v>
      </c>
      <c r="C446" s="1800" t="s">
        <v>351</v>
      </c>
      <c r="D446" s="40"/>
      <c r="E446" s="1736"/>
    </row>
    <row r="447" spans="1:5" ht="18.75">
      <c r="A447" s="1796" t="s">
        <v>1707</v>
      </c>
      <c r="B447" s="1815" t="s">
        <v>391</v>
      </c>
      <c r="C447" s="1800" t="s">
        <v>351</v>
      </c>
      <c r="D447" s="40"/>
      <c r="E447" s="1736"/>
    </row>
    <row r="448" spans="1:5" ht="18.75">
      <c r="A448" s="1796" t="s">
        <v>1708</v>
      </c>
      <c r="B448" s="1815" t="s">
        <v>392</v>
      </c>
      <c r="C448" s="1800" t="s">
        <v>351</v>
      </c>
      <c r="D448" s="40"/>
      <c r="E448" s="1736"/>
    </row>
    <row r="449" spans="1:5" ht="19.5">
      <c r="A449" s="1796" t="s">
        <v>1709</v>
      </c>
      <c r="B449" s="43" t="s">
        <v>393</v>
      </c>
      <c r="C449" s="1800" t="s">
        <v>351</v>
      </c>
      <c r="D449" s="40"/>
      <c r="E449" s="1736"/>
    </row>
    <row r="450" spans="1:5" ht="18.75">
      <c r="A450" s="1796" t="s">
        <v>1710</v>
      </c>
      <c r="B450" s="1815" t="s">
        <v>394</v>
      </c>
      <c r="C450" s="1800" t="s">
        <v>351</v>
      </c>
      <c r="D450" s="40"/>
      <c r="E450" s="1736"/>
    </row>
    <row r="451" spans="1:5" ht="18.75">
      <c r="A451" s="1796" t="s">
        <v>1711</v>
      </c>
      <c r="B451" s="1815" t="s">
        <v>395</v>
      </c>
      <c r="C451" s="1800" t="s">
        <v>351</v>
      </c>
      <c r="D451" s="40"/>
      <c r="E451" s="1736"/>
    </row>
    <row r="452" spans="1:5" ht="18.75">
      <c r="A452" s="1796" t="s">
        <v>1712</v>
      </c>
      <c r="B452" s="1815" t="s">
        <v>396</v>
      </c>
      <c r="C452" s="1800" t="s">
        <v>351</v>
      </c>
      <c r="D452" s="40"/>
      <c r="E452" s="1736"/>
    </row>
    <row r="453" spans="1:5" ht="18.75">
      <c r="A453" s="1796" t="s">
        <v>1713</v>
      </c>
      <c r="B453" s="1815" t="s">
        <v>397</v>
      </c>
      <c r="C453" s="1800" t="s">
        <v>351</v>
      </c>
      <c r="D453" s="40"/>
      <c r="E453" s="1736"/>
    </row>
    <row r="454" spans="1:5" ht="18.75">
      <c r="A454" s="1796" t="s">
        <v>1714</v>
      </c>
      <c r="B454" s="1815" t="s">
        <v>398</v>
      </c>
      <c r="C454" s="1800" t="s">
        <v>351</v>
      </c>
      <c r="D454" s="40"/>
      <c r="E454" s="1736"/>
    </row>
    <row r="455" spans="1:5" ht="18.75">
      <c r="A455" s="1796" t="s">
        <v>1715</v>
      </c>
      <c r="B455" s="1815" t="s">
        <v>399</v>
      </c>
      <c r="C455" s="1800" t="s">
        <v>351</v>
      </c>
      <c r="D455" s="40"/>
      <c r="E455" s="1736"/>
    </row>
    <row r="456" spans="1:5" ht="18.75">
      <c r="A456" s="1796" t="s">
        <v>1716</v>
      </c>
      <c r="B456" s="1815" t="s">
        <v>400</v>
      </c>
      <c r="C456" s="1800" t="s">
        <v>351</v>
      </c>
      <c r="D456" s="40"/>
      <c r="E456" s="1736"/>
    </row>
    <row r="457" spans="1:5" ht="18.75">
      <c r="A457" s="1796" t="s">
        <v>1717</v>
      </c>
      <c r="B457" s="1815" t="s">
        <v>401</v>
      </c>
      <c r="C457" s="1800" t="s">
        <v>351</v>
      </c>
      <c r="D457" s="40"/>
      <c r="E457" s="1736"/>
    </row>
    <row r="458" spans="1:5" ht="18.75">
      <c r="A458" s="1796" t="s">
        <v>1718</v>
      </c>
      <c r="B458" s="1815" t="s">
        <v>402</v>
      </c>
      <c r="C458" s="1800" t="s">
        <v>351</v>
      </c>
      <c r="D458" s="40"/>
      <c r="E458" s="1736"/>
    </row>
    <row r="459" spans="1:5" ht="18.75">
      <c r="A459" s="1796" t="s">
        <v>1719</v>
      </c>
      <c r="B459" s="1815" t="s">
        <v>403</v>
      </c>
      <c r="C459" s="1800" t="s">
        <v>351</v>
      </c>
      <c r="D459" s="40"/>
      <c r="E459" s="1736"/>
    </row>
    <row r="460" spans="1:5" ht="18.75">
      <c r="A460" s="1796" t="s">
        <v>1720</v>
      </c>
      <c r="B460" s="1815" t="s">
        <v>404</v>
      </c>
      <c r="C460" s="1800" t="s">
        <v>351</v>
      </c>
      <c r="D460" s="40"/>
      <c r="E460" s="1736"/>
    </row>
    <row r="461" spans="1:5" ht="18.75">
      <c r="A461" s="1796" t="s">
        <v>1721</v>
      </c>
      <c r="B461" s="1815" t="s">
        <v>405</v>
      </c>
      <c r="C461" s="1800" t="s">
        <v>351</v>
      </c>
      <c r="D461" s="40"/>
      <c r="E461" s="1736"/>
    </row>
    <row r="462" spans="1:5" ht="18.75">
      <c r="A462" s="1796" t="s">
        <v>1722</v>
      </c>
      <c r="B462" s="1815" t="s">
        <v>406</v>
      </c>
      <c r="C462" s="1800" t="s">
        <v>351</v>
      </c>
      <c r="D462" s="40"/>
      <c r="E462" s="1736"/>
    </row>
    <row r="463" spans="1:5" ht="18.75">
      <c r="A463" s="1796" t="s">
        <v>1723</v>
      </c>
      <c r="B463" s="1815" t="s">
        <v>407</v>
      </c>
      <c r="C463" s="1800" t="s">
        <v>351</v>
      </c>
      <c r="D463" s="40"/>
      <c r="E463" s="1736"/>
    </row>
    <row r="464" spans="1:5" ht="18.75">
      <c r="A464" s="1796" t="s">
        <v>1724</v>
      </c>
      <c r="B464" s="1815" t="s">
        <v>408</v>
      </c>
      <c r="C464" s="1800" t="s">
        <v>351</v>
      </c>
      <c r="D464" s="40"/>
      <c r="E464" s="1736"/>
    </row>
    <row r="465" spans="1:5" ht="19.5">
      <c r="A465" s="1796" t="s">
        <v>1725</v>
      </c>
      <c r="B465" s="43" t="s">
        <v>409</v>
      </c>
      <c r="C465" s="1800" t="s">
        <v>351</v>
      </c>
      <c r="D465" s="40"/>
      <c r="E465" s="1736"/>
    </row>
    <row r="466" spans="1:5" ht="18.75">
      <c r="A466" s="1796" t="s">
        <v>1726</v>
      </c>
      <c r="B466" s="1815" t="s">
        <v>410</v>
      </c>
      <c r="C466" s="1800" t="s">
        <v>351</v>
      </c>
      <c r="D466" s="40"/>
      <c r="E466" s="1736"/>
    </row>
    <row r="467" spans="1:5" ht="18.75">
      <c r="A467" s="1796" t="s">
        <v>1727</v>
      </c>
      <c r="B467" s="1815" t="s">
        <v>411</v>
      </c>
      <c r="C467" s="1800" t="s">
        <v>351</v>
      </c>
      <c r="D467" s="40"/>
      <c r="E467" s="1736"/>
    </row>
    <row r="468" spans="1:5" ht="18.75">
      <c r="A468" s="1796" t="s">
        <v>1728</v>
      </c>
      <c r="B468" s="1815" t="s">
        <v>412</v>
      </c>
      <c r="C468" s="1800" t="s">
        <v>351</v>
      </c>
      <c r="D468" s="40"/>
      <c r="E468" s="1736"/>
    </row>
    <row r="469" spans="1:5" ht="18.75">
      <c r="A469" s="1796" t="s">
        <v>1729</v>
      </c>
      <c r="B469" s="1815" t="s">
        <v>413</v>
      </c>
      <c r="C469" s="1800" t="s">
        <v>351</v>
      </c>
      <c r="D469" s="40"/>
      <c r="E469" s="1736"/>
    </row>
    <row r="470" spans="1:5" ht="18.75">
      <c r="A470" s="1796" t="s">
        <v>1730</v>
      </c>
      <c r="B470" s="1815" t="s">
        <v>414</v>
      </c>
      <c r="C470" s="1800" t="s">
        <v>351</v>
      </c>
      <c r="D470" s="40"/>
      <c r="E470" s="1736"/>
    </row>
    <row r="471" spans="1:5" ht="18.75">
      <c r="A471" s="1796" t="s">
        <v>1731</v>
      </c>
      <c r="B471" s="1815" t="s">
        <v>415</v>
      </c>
      <c r="C471" s="1800" t="s">
        <v>351</v>
      </c>
      <c r="D471" s="40"/>
      <c r="E471" s="1736"/>
    </row>
    <row r="472" spans="1:5" ht="18.75">
      <c r="A472" s="1796" t="s">
        <v>1732</v>
      </c>
      <c r="B472" s="1815" t="s">
        <v>416</v>
      </c>
      <c r="C472" s="1800" t="s">
        <v>351</v>
      </c>
      <c r="D472" s="40"/>
      <c r="E472" s="1736"/>
    </row>
    <row r="473" spans="1:5" ht="19.5">
      <c r="A473" s="1796" t="s">
        <v>1733</v>
      </c>
      <c r="B473" s="43" t="s">
        <v>417</v>
      </c>
      <c r="C473" s="1800" t="s">
        <v>351</v>
      </c>
      <c r="D473" s="40"/>
      <c r="E473" s="1736"/>
    </row>
    <row r="474" spans="1:5" ht="18.75">
      <c r="A474" s="1796" t="s">
        <v>1734</v>
      </c>
      <c r="B474" s="1815" t="s">
        <v>418</v>
      </c>
      <c r="C474" s="1800" t="s">
        <v>351</v>
      </c>
      <c r="D474" s="40"/>
      <c r="E474" s="1736"/>
    </row>
    <row r="475" spans="1:5" ht="18.75">
      <c r="A475" s="1796" t="s">
        <v>1735</v>
      </c>
      <c r="B475" s="1815" t="s">
        <v>419</v>
      </c>
      <c r="C475" s="1800" t="s">
        <v>351</v>
      </c>
      <c r="D475" s="40"/>
      <c r="E475" s="1736"/>
    </row>
    <row r="476" spans="1:5" ht="18.75">
      <c r="A476" s="1796" t="s">
        <v>1736</v>
      </c>
      <c r="B476" s="1815" t="s">
        <v>420</v>
      </c>
      <c r="C476" s="1800" t="s">
        <v>351</v>
      </c>
      <c r="D476" s="40"/>
      <c r="E476" s="1736"/>
    </row>
    <row r="477" spans="1:5" ht="18.75">
      <c r="A477" s="1796" t="s">
        <v>1737</v>
      </c>
      <c r="B477" s="1815" t="s">
        <v>421</v>
      </c>
      <c r="C477" s="1800" t="s">
        <v>351</v>
      </c>
      <c r="D477" s="40"/>
      <c r="E477" s="1736"/>
    </row>
    <row r="478" spans="1:5" ht="18.75">
      <c r="A478" s="1796" t="s">
        <v>1738</v>
      </c>
      <c r="B478" s="1815" t="s">
        <v>422</v>
      </c>
      <c r="C478" s="1800" t="s">
        <v>351</v>
      </c>
      <c r="D478" s="40"/>
      <c r="E478" s="1736"/>
    </row>
    <row r="479" spans="1:5" ht="18.75">
      <c r="A479" s="1796" t="s">
        <v>1739</v>
      </c>
      <c r="B479" s="1815" t="s">
        <v>423</v>
      </c>
      <c r="C479" s="1800" t="s">
        <v>351</v>
      </c>
      <c r="D479" s="40"/>
      <c r="E479" s="1736"/>
    </row>
    <row r="480" spans="1:5" ht="18.75">
      <c r="A480" s="1796" t="s">
        <v>1740</v>
      </c>
      <c r="B480" s="1815" t="s">
        <v>424</v>
      </c>
      <c r="C480" s="1800" t="s">
        <v>351</v>
      </c>
      <c r="D480" s="40"/>
      <c r="E480" s="1736"/>
    </row>
    <row r="481" spans="1:5" ht="18.75">
      <c r="A481" s="1796" t="s">
        <v>1741</v>
      </c>
      <c r="B481" s="1815" t="s">
        <v>425</v>
      </c>
      <c r="C481" s="1800" t="s">
        <v>351</v>
      </c>
      <c r="D481" s="40"/>
      <c r="E481" s="1736"/>
    </row>
    <row r="482" spans="1:5" ht="18.75">
      <c r="A482" s="1796" t="s">
        <v>1742</v>
      </c>
      <c r="B482" s="1815" t="s">
        <v>426</v>
      </c>
      <c r="C482" s="1800" t="s">
        <v>351</v>
      </c>
      <c r="D482" s="40"/>
      <c r="E482" s="1736"/>
    </row>
    <row r="483" spans="1:5" ht="18.75">
      <c r="A483" s="1796" t="s">
        <v>1743</v>
      </c>
      <c r="B483" s="1815" t="s">
        <v>427</v>
      </c>
      <c r="C483" s="1800" t="s">
        <v>351</v>
      </c>
      <c r="D483" s="40"/>
      <c r="E483" s="1736"/>
    </row>
    <row r="484" spans="1:5" ht="18.75">
      <c r="A484" s="1796" t="s">
        <v>1744</v>
      </c>
      <c r="B484" s="1815" t="s">
        <v>428</v>
      </c>
      <c r="C484" s="1800" t="s">
        <v>351</v>
      </c>
      <c r="D484" s="40"/>
      <c r="E484" s="1736"/>
    </row>
    <row r="485" spans="1:5" ht="18.75">
      <c r="A485" s="1796" t="s">
        <v>1745</v>
      </c>
      <c r="B485" s="1815" t="s">
        <v>429</v>
      </c>
      <c r="C485" s="1800" t="s">
        <v>351</v>
      </c>
      <c r="D485" s="40"/>
      <c r="E485" s="1736"/>
    </row>
    <row r="486" spans="1:5" ht="19.5">
      <c r="A486" s="1796" t="s">
        <v>1746</v>
      </c>
      <c r="B486" s="43" t="s">
        <v>430</v>
      </c>
      <c r="C486" s="1800" t="s">
        <v>351</v>
      </c>
      <c r="D486" s="40"/>
      <c r="E486" s="1736"/>
    </row>
    <row r="487" spans="1:5" ht="18.75">
      <c r="A487" s="1796" t="s">
        <v>1747</v>
      </c>
      <c r="B487" s="1815" t="s">
        <v>431</v>
      </c>
      <c r="C487" s="1800" t="s">
        <v>351</v>
      </c>
      <c r="D487" s="40"/>
      <c r="E487" s="1736"/>
    </row>
    <row r="488" spans="1:5" ht="18.75">
      <c r="A488" s="1796" t="s">
        <v>1748</v>
      </c>
      <c r="B488" s="1815" t="s">
        <v>432</v>
      </c>
      <c r="C488" s="1800" t="s">
        <v>351</v>
      </c>
      <c r="D488" s="40"/>
      <c r="E488" s="1736"/>
    </row>
    <row r="489" spans="1:5" ht="18.75">
      <c r="A489" s="1796" t="s">
        <v>1749</v>
      </c>
      <c r="B489" s="1815" t="s">
        <v>433</v>
      </c>
      <c r="C489" s="1800" t="s">
        <v>351</v>
      </c>
      <c r="D489" s="40"/>
      <c r="E489" s="1736"/>
    </row>
    <row r="490" spans="1:5" ht="18.75">
      <c r="A490" s="1796" t="s">
        <v>1750</v>
      </c>
      <c r="B490" s="1815" t="s">
        <v>434</v>
      </c>
      <c r="C490" s="1800" t="s">
        <v>351</v>
      </c>
      <c r="D490" s="40"/>
      <c r="E490" s="1736"/>
    </row>
    <row r="491" spans="1:5" ht="18.75">
      <c r="A491" s="1796" t="s">
        <v>1751</v>
      </c>
      <c r="B491" s="1815" t="s">
        <v>435</v>
      </c>
      <c r="C491" s="1800" t="s">
        <v>351</v>
      </c>
      <c r="D491" s="40"/>
      <c r="E491" s="1736"/>
    </row>
    <row r="492" spans="1:5" ht="18.75">
      <c r="A492" s="1796" t="s">
        <v>1752</v>
      </c>
      <c r="B492" s="1815" t="s">
        <v>436</v>
      </c>
      <c r="C492" s="1800" t="s">
        <v>351</v>
      </c>
      <c r="D492" s="40"/>
      <c r="E492" s="1736"/>
    </row>
    <row r="493" spans="1:5" ht="18.75">
      <c r="A493" s="1796" t="s">
        <v>1753</v>
      </c>
      <c r="B493" s="1815" t="s">
        <v>437</v>
      </c>
      <c r="C493" s="1800" t="s">
        <v>351</v>
      </c>
      <c r="D493" s="40"/>
      <c r="E493" s="1736"/>
    </row>
    <row r="494" spans="1:5" ht="18.75">
      <c r="A494" s="1796" t="s">
        <v>1754</v>
      </c>
      <c r="B494" s="1815" t="s">
        <v>438</v>
      </c>
      <c r="C494" s="1800" t="s">
        <v>351</v>
      </c>
      <c r="D494" s="40"/>
      <c r="E494" s="1736"/>
    </row>
    <row r="495" spans="1:5" ht="18.75">
      <c r="A495" s="1796" t="s">
        <v>1755</v>
      </c>
      <c r="B495" s="1815" t="s">
        <v>439</v>
      </c>
      <c r="C495" s="1800" t="s">
        <v>351</v>
      </c>
      <c r="D495" s="40"/>
      <c r="E495" s="1736"/>
    </row>
    <row r="496" spans="1:5" ht="19.5">
      <c r="A496" s="1796" t="s">
        <v>1756</v>
      </c>
      <c r="B496" s="43" t="s">
        <v>440</v>
      </c>
      <c r="C496" s="1800" t="s">
        <v>351</v>
      </c>
      <c r="D496" s="40"/>
      <c r="E496" s="1736"/>
    </row>
    <row r="497" spans="1:5" ht="18.75">
      <c r="A497" s="1796" t="s">
        <v>1757</v>
      </c>
      <c r="B497" s="1815" t="s">
        <v>441</v>
      </c>
      <c r="C497" s="1800" t="s">
        <v>351</v>
      </c>
      <c r="D497" s="40"/>
      <c r="E497" s="1736"/>
    </row>
    <row r="498" spans="1:5" ht="18.75">
      <c r="A498" s="1796" t="s">
        <v>1758</v>
      </c>
      <c r="B498" s="1815" t="s">
        <v>442</v>
      </c>
      <c r="C498" s="1800" t="s">
        <v>351</v>
      </c>
      <c r="D498" s="40"/>
      <c r="E498" s="1736"/>
    </row>
    <row r="499" spans="1:5" ht="18.75">
      <c r="A499" s="1796" t="s">
        <v>1759</v>
      </c>
      <c r="B499" s="1815" t="s">
        <v>443</v>
      </c>
      <c r="C499" s="1800" t="s">
        <v>351</v>
      </c>
      <c r="D499" s="40"/>
      <c r="E499" s="1736"/>
    </row>
    <row r="500" spans="1:5" ht="18.75">
      <c r="A500" s="1796" t="s">
        <v>1760</v>
      </c>
      <c r="B500" s="1815" t="s">
        <v>444</v>
      </c>
      <c r="C500" s="1800" t="s">
        <v>351</v>
      </c>
      <c r="D500" s="40"/>
      <c r="E500" s="1736"/>
    </row>
    <row r="501" spans="1:5" ht="18.75">
      <c r="A501" s="1796" t="s">
        <v>1761</v>
      </c>
      <c r="B501" s="1815" t="s">
        <v>445</v>
      </c>
      <c r="C501" s="1800" t="s">
        <v>351</v>
      </c>
      <c r="D501" s="40"/>
      <c r="E501" s="1736"/>
    </row>
    <row r="502" spans="1:5" ht="18.75">
      <c r="A502" s="1796" t="s">
        <v>1762</v>
      </c>
      <c r="B502" s="1815" t="s">
        <v>446</v>
      </c>
      <c r="C502" s="1800" t="s">
        <v>351</v>
      </c>
      <c r="D502" s="40"/>
      <c r="E502" s="1736"/>
    </row>
    <row r="503" spans="1:5" ht="18.75">
      <c r="A503" s="1796" t="s">
        <v>1763</v>
      </c>
      <c r="B503" s="1815" t="s">
        <v>447</v>
      </c>
      <c r="C503" s="1800" t="s">
        <v>351</v>
      </c>
      <c r="D503" s="40"/>
      <c r="E503" s="1736"/>
    </row>
    <row r="504" spans="1:5" ht="19.5">
      <c r="A504" s="1796" t="s">
        <v>1764</v>
      </c>
      <c r="B504" s="43" t="s">
        <v>448</v>
      </c>
      <c r="C504" s="1800" t="s">
        <v>351</v>
      </c>
      <c r="D504" s="40"/>
      <c r="E504" s="1736"/>
    </row>
    <row r="505" spans="1:5" ht="18.75">
      <c r="A505" s="1796" t="s">
        <v>1765</v>
      </c>
      <c r="B505" s="1815" t="s">
        <v>449</v>
      </c>
      <c r="C505" s="1800" t="s">
        <v>351</v>
      </c>
      <c r="D505" s="40"/>
      <c r="E505" s="1736"/>
    </row>
    <row r="506" spans="1:5" ht="18.75">
      <c r="A506" s="1796" t="s">
        <v>1766</v>
      </c>
      <c r="B506" s="1815" t="s">
        <v>450</v>
      </c>
      <c r="C506" s="1800" t="s">
        <v>351</v>
      </c>
      <c r="D506" s="40"/>
      <c r="E506" s="1736"/>
    </row>
    <row r="507" spans="1:5" ht="18.75">
      <c r="A507" s="1796" t="s">
        <v>1767</v>
      </c>
      <c r="B507" s="1815" t="s">
        <v>451</v>
      </c>
      <c r="C507" s="1800" t="s">
        <v>351</v>
      </c>
      <c r="D507" s="40"/>
      <c r="E507" s="1736"/>
    </row>
    <row r="508" spans="1:5" ht="18.75">
      <c r="A508" s="1796" t="s">
        <v>1768</v>
      </c>
      <c r="B508" s="1815" t="s">
        <v>452</v>
      </c>
      <c r="C508" s="1800" t="s">
        <v>351</v>
      </c>
      <c r="D508" s="40"/>
      <c r="E508" s="1736"/>
    </row>
    <row r="509" spans="1:5" ht="18.75">
      <c r="A509" s="1796" t="s">
        <v>1769</v>
      </c>
      <c r="B509" s="1815" t="s">
        <v>453</v>
      </c>
      <c r="C509" s="1800" t="s">
        <v>351</v>
      </c>
      <c r="D509" s="40"/>
      <c r="E509" s="1736"/>
    </row>
    <row r="510" spans="1:5" ht="19.5">
      <c r="A510" s="1796" t="s">
        <v>1770</v>
      </c>
      <c r="B510" s="43" t="s">
        <v>454</v>
      </c>
      <c r="C510" s="1800" t="s">
        <v>351</v>
      </c>
      <c r="D510" s="40"/>
      <c r="E510" s="1736"/>
    </row>
    <row r="511" spans="1:5" ht="18.75">
      <c r="A511" s="1796" t="s">
        <v>1771</v>
      </c>
      <c r="B511" s="1815" t="s">
        <v>455</v>
      </c>
      <c r="C511" s="1800" t="s">
        <v>351</v>
      </c>
      <c r="D511" s="40"/>
      <c r="E511" s="1736"/>
    </row>
    <row r="512" spans="1:5" ht="18.75">
      <c r="A512" s="1796" t="s">
        <v>1772</v>
      </c>
      <c r="B512" s="1815" t="s">
        <v>456</v>
      </c>
      <c r="C512" s="1800" t="s">
        <v>351</v>
      </c>
      <c r="D512" s="40"/>
      <c r="E512" s="1736"/>
    </row>
    <row r="513" spans="1:5" ht="18.75">
      <c r="A513" s="1796" t="s">
        <v>1773</v>
      </c>
      <c r="B513" s="1815" t="s">
        <v>457</v>
      </c>
      <c r="C513" s="1800" t="s">
        <v>351</v>
      </c>
      <c r="D513" s="40"/>
      <c r="E513" s="1736"/>
    </row>
    <row r="514" spans="1:5" ht="18.75">
      <c r="A514" s="1796" t="s">
        <v>1774</v>
      </c>
      <c r="B514" s="1815" t="s">
        <v>458</v>
      </c>
      <c r="C514" s="1800" t="s">
        <v>351</v>
      </c>
      <c r="D514" s="40"/>
      <c r="E514" s="1736"/>
    </row>
    <row r="515" spans="1:5" ht="18.75">
      <c r="A515" s="1796" t="s">
        <v>1775</v>
      </c>
      <c r="B515" s="1815" t="s">
        <v>459</v>
      </c>
      <c r="C515" s="1800" t="s">
        <v>351</v>
      </c>
      <c r="D515" s="40"/>
      <c r="E515" s="1736"/>
    </row>
    <row r="516" spans="1:5" ht="18.75">
      <c r="A516" s="1796" t="s">
        <v>1776</v>
      </c>
      <c r="B516" s="1815" t="s">
        <v>460</v>
      </c>
      <c r="C516" s="1800" t="s">
        <v>351</v>
      </c>
      <c r="D516" s="40"/>
      <c r="E516" s="1736"/>
    </row>
    <row r="517" spans="1:5" ht="18.75">
      <c r="A517" s="1796" t="s">
        <v>1777</v>
      </c>
      <c r="B517" s="1815" t="s">
        <v>461</v>
      </c>
      <c r="C517" s="1800" t="s">
        <v>351</v>
      </c>
      <c r="D517" s="40"/>
      <c r="E517" s="1736"/>
    </row>
    <row r="518" spans="1:5" ht="18.75">
      <c r="A518" s="1796" t="s">
        <v>1778</v>
      </c>
      <c r="B518" s="1815" t="s">
        <v>462</v>
      </c>
      <c r="C518" s="1800" t="s">
        <v>351</v>
      </c>
      <c r="D518" s="40"/>
      <c r="E518" s="1736"/>
    </row>
    <row r="519" spans="1:5" ht="18.75">
      <c r="A519" s="1796" t="s">
        <v>1779</v>
      </c>
      <c r="B519" s="1815" t="s">
        <v>463</v>
      </c>
      <c r="C519" s="1800" t="s">
        <v>351</v>
      </c>
      <c r="D519" s="40"/>
      <c r="E519" s="1736"/>
    </row>
    <row r="520" spans="1:5" ht="19.5">
      <c r="A520" s="1796" t="s">
        <v>1780</v>
      </c>
      <c r="B520" s="43" t="s">
        <v>464</v>
      </c>
      <c r="C520" s="1800" t="s">
        <v>351</v>
      </c>
      <c r="D520" s="40"/>
      <c r="E520" s="1736"/>
    </row>
    <row r="521" spans="1:5" ht="18.75">
      <c r="A521" s="1796" t="s">
        <v>1781</v>
      </c>
      <c r="B521" s="1815" t="s">
        <v>465</v>
      </c>
      <c r="C521" s="1800" t="s">
        <v>351</v>
      </c>
      <c r="D521" s="40"/>
      <c r="E521" s="1736"/>
    </row>
    <row r="522" spans="1:5" ht="18.75">
      <c r="A522" s="1796" t="s">
        <v>1782</v>
      </c>
      <c r="B522" s="1815" t="s">
        <v>1006</v>
      </c>
      <c r="C522" s="1800" t="s">
        <v>351</v>
      </c>
      <c r="D522" s="40"/>
      <c r="E522" s="1736"/>
    </row>
    <row r="523" spans="1:5" ht="18.75">
      <c r="A523" s="1796" t="s">
        <v>1783</v>
      </c>
      <c r="B523" s="1815" t="s">
        <v>1007</v>
      </c>
      <c r="C523" s="1800" t="s">
        <v>351</v>
      </c>
      <c r="D523" s="40"/>
      <c r="E523" s="1736"/>
    </row>
    <row r="524" spans="1:5" ht="18.75">
      <c r="A524" s="1796" t="s">
        <v>1784</v>
      </c>
      <c r="B524" s="1815" t="s">
        <v>1008</v>
      </c>
      <c r="C524" s="1800" t="s">
        <v>351</v>
      </c>
      <c r="D524" s="40"/>
      <c r="E524" s="1736"/>
    </row>
    <row r="525" spans="1:5" ht="18.75">
      <c r="A525" s="1796" t="s">
        <v>1785</v>
      </c>
      <c r="B525" s="1815" t="s">
        <v>1009</v>
      </c>
      <c r="C525" s="1800" t="s">
        <v>351</v>
      </c>
      <c r="D525" s="40"/>
      <c r="E525" s="1736"/>
    </row>
    <row r="526" spans="1:5" ht="18.75">
      <c r="A526" s="1796" t="s">
        <v>1786</v>
      </c>
      <c r="B526" s="1815" t="s">
        <v>1010</v>
      </c>
      <c r="C526" s="1800" t="s">
        <v>351</v>
      </c>
      <c r="D526" s="40"/>
      <c r="E526" s="1736"/>
    </row>
    <row r="527" spans="1:5" ht="19.5">
      <c r="A527" s="1796" t="s">
        <v>1787</v>
      </c>
      <c r="B527" s="43" t="s">
        <v>1011</v>
      </c>
      <c r="C527" s="1800" t="s">
        <v>351</v>
      </c>
      <c r="D527" s="40"/>
      <c r="E527" s="1736"/>
    </row>
    <row r="528" spans="1:5" ht="18.75">
      <c r="A528" s="1796" t="s">
        <v>1788</v>
      </c>
      <c r="B528" s="1815" t="s">
        <v>1012</v>
      </c>
      <c r="C528" s="1800" t="s">
        <v>351</v>
      </c>
      <c r="D528" s="40"/>
      <c r="E528" s="1736"/>
    </row>
    <row r="529" spans="1:5" ht="18.75">
      <c r="A529" s="1796" t="s">
        <v>1789</v>
      </c>
      <c r="B529" s="1815" t="s">
        <v>1013</v>
      </c>
      <c r="C529" s="1800" t="s">
        <v>351</v>
      </c>
      <c r="D529" s="40"/>
      <c r="E529" s="1736"/>
    </row>
    <row r="530" spans="1:5" ht="18.75">
      <c r="A530" s="1796" t="s">
        <v>1790</v>
      </c>
      <c r="B530" s="1815" t="s">
        <v>1014</v>
      </c>
      <c r="C530" s="1800" t="s">
        <v>351</v>
      </c>
      <c r="D530" s="40"/>
      <c r="E530" s="1736"/>
    </row>
    <row r="531" spans="1:5" ht="18.75">
      <c r="A531" s="1796" t="s">
        <v>1791</v>
      </c>
      <c r="B531" s="1815" t="s">
        <v>1015</v>
      </c>
      <c r="C531" s="1800" t="s">
        <v>351</v>
      </c>
      <c r="D531" s="40"/>
      <c r="E531" s="1736"/>
    </row>
    <row r="532" spans="1:5" ht="18.75">
      <c r="A532" s="1796" t="s">
        <v>1792</v>
      </c>
      <c r="B532" s="1815" t="s">
        <v>1016</v>
      </c>
      <c r="C532" s="1800" t="s">
        <v>351</v>
      </c>
      <c r="D532" s="40"/>
      <c r="E532" s="1736"/>
    </row>
    <row r="533" spans="1:5" ht="18.75">
      <c r="A533" s="1796" t="s">
        <v>1793</v>
      </c>
      <c r="B533" s="1815" t="s">
        <v>1017</v>
      </c>
      <c r="C533" s="1800" t="s">
        <v>351</v>
      </c>
      <c r="D533" s="40"/>
      <c r="E533" s="1736"/>
    </row>
    <row r="534" spans="1:5" ht="19.5">
      <c r="A534" s="1796" t="s">
        <v>1794</v>
      </c>
      <c r="B534" s="43" t="s">
        <v>1018</v>
      </c>
      <c r="C534" s="1800" t="s">
        <v>351</v>
      </c>
      <c r="D534" s="40"/>
      <c r="E534" s="1736"/>
    </row>
    <row r="535" spans="1:5" ht="18.75">
      <c r="A535" s="1796" t="s">
        <v>1795</v>
      </c>
      <c r="B535" s="1815" t="s">
        <v>1019</v>
      </c>
      <c r="C535" s="1800" t="s">
        <v>351</v>
      </c>
      <c r="D535" s="40"/>
      <c r="E535" s="1736"/>
    </row>
    <row r="536" spans="1:5" ht="18.75">
      <c r="A536" s="1796" t="s">
        <v>1796</v>
      </c>
      <c r="B536" s="1815" t="s">
        <v>1020</v>
      </c>
      <c r="C536" s="1800" t="s">
        <v>351</v>
      </c>
      <c r="D536" s="40"/>
      <c r="E536" s="1736"/>
    </row>
    <row r="537" spans="1:5" ht="18.75">
      <c r="A537" s="1796" t="s">
        <v>1797</v>
      </c>
      <c r="B537" s="1815" t="s">
        <v>1021</v>
      </c>
      <c r="C537" s="1800" t="s">
        <v>351</v>
      </c>
      <c r="D537" s="40"/>
      <c r="E537" s="1736"/>
    </row>
    <row r="538" spans="1:5" ht="18.75">
      <c r="A538" s="1796" t="s">
        <v>1798</v>
      </c>
      <c r="B538" s="1815" t="s">
        <v>1022</v>
      </c>
      <c r="C538" s="1800" t="s">
        <v>351</v>
      </c>
      <c r="D538" s="40"/>
      <c r="E538" s="1736"/>
    </row>
    <row r="539" spans="1:5" ht="18.75">
      <c r="A539" s="1796" t="s">
        <v>1799</v>
      </c>
      <c r="B539" s="1815" t="s">
        <v>1023</v>
      </c>
      <c r="C539" s="1800" t="s">
        <v>351</v>
      </c>
      <c r="D539" s="40"/>
      <c r="E539" s="1736"/>
    </row>
    <row r="540" spans="1:5" ht="18.75">
      <c r="A540" s="1796" t="s">
        <v>1800</v>
      </c>
      <c r="B540" s="1815" t="s">
        <v>1024</v>
      </c>
      <c r="C540" s="1800" t="s">
        <v>351</v>
      </c>
      <c r="D540" s="40"/>
      <c r="E540" s="1736"/>
    </row>
    <row r="541" spans="1:5" ht="18.75">
      <c r="A541" s="1796" t="s">
        <v>1801</v>
      </c>
      <c r="B541" s="1815" t="s">
        <v>1025</v>
      </c>
      <c r="C541" s="1800" t="s">
        <v>351</v>
      </c>
      <c r="D541" s="40"/>
      <c r="E541" s="1736"/>
    </row>
    <row r="542" spans="1:5" ht="18.75">
      <c r="A542" s="1796" t="s">
        <v>1802</v>
      </c>
      <c r="B542" s="1815" t="s">
        <v>1026</v>
      </c>
      <c r="C542" s="1800" t="s">
        <v>351</v>
      </c>
      <c r="D542" s="40"/>
      <c r="E542" s="1736"/>
    </row>
    <row r="543" spans="1:5" ht="18.75">
      <c r="A543" s="1796" t="s">
        <v>1803</v>
      </c>
      <c r="B543" s="1815" t="s">
        <v>1027</v>
      </c>
      <c r="C543" s="1800" t="s">
        <v>351</v>
      </c>
      <c r="D543" s="40"/>
      <c r="E543" s="1736"/>
    </row>
    <row r="544" spans="1:5" ht="18.75">
      <c r="A544" s="1796" t="s">
        <v>1804</v>
      </c>
      <c r="B544" s="1815" t="s">
        <v>1028</v>
      </c>
      <c r="C544" s="1800" t="s">
        <v>351</v>
      </c>
      <c r="D544" s="40"/>
      <c r="E544" s="1736"/>
    </row>
    <row r="545" spans="1:5" ht="18.75">
      <c r="A545" s="1796" t="s">
        <v>1805</v>
      </c>
      <c r="B545" s="1815" t="s">
        <v>1029</v>
      </c>
      <c r="C545" s="1800" t="s">
        <v>351</v>
      </c>
      <c r="D545" s="40"/>
      <c r="E545" s="1736"/>
    </row>
    <row r="546" spans="1:5" ht="18.75">
      <c r="A546" s="1796" t="s">
        <v>1806</v>
      </c>
      <c r="B546" s="1815" t="s">
        <v>1030</v>
      </c>
      <c r="C546" s="1800" t="s">
        <v>351</v>
      </c>
      <c r="D546" s="40"/>
      <c r="E546" s="1736"/>
    </row>
    <row r="547" spans="1:5" ht="18.75">
      <c r="A547" s="1796" t="s">
        <v>1807</v>
      </c>
      <c r="B547" s="1815" t="s">
        <v>1031</v>
      </c>
      <c r="C547" s="1800" t="s">
        <v>351</v>
      </c>
      <c r="D547" s="40"/>
      <c r="E547" s="1736"/>
    </row>
    <row r="548" spans="1:5" ht="19.5">
      <c r="A548" s="1796" t="s">
        <v>1808</v>
      </c>
      <c r="B548" s="43" t="s">
        <v>1032</v>
      </c>
      <c r="C548" s="1800" t="s">
        <v>351</v>
      </c>
      <c r="D548" s="40"/>
      <c r="E548" s="1736"/>
    </row>
    <row r="549" spans="1:5" ht="18.75">
      <c r="A549" s="1796" t="s">
        <v>1809</v>
      </c>
      <c r="B549" s="1815" t="s">
        <v>1033</v>
      </c>
      <c r="C549" s="1800" t="s">
        <v>351</v>
      </c>
      <c r="D549" s="40"/>
      <c r="E549" s="1736"/>
    </row>
    <row r="550" spans="1:5" ht="18.75">
      <c r="A550" s="1796" t="s">
        <v>1810</v>
      </c>
      <c r="B550" s="1815" t="s">
        <v>1034</v>
      </c>
      <c r="C550" s="1800" t="s">
        <v>351</v>
      </c>
      <c r="D550" s="40"/>
      <c r="E550" s="1736"/>
    </row>
    <row r="551" spans="1:5" ht="18.75">
      <c r="A551" s="1796" t="s">
        <v>1811</v>
      </c>
      <c r="B551" s="1815" t="s">
        <v>1035</v>
      </c>
      <c r="C551" s="1800" t="s">
        <v>351</v>
      </c>
      <c r="D551" s="40"/>
      <c r="E551" s="1736"/>
    </row>
    <row r="552" spans="1:5" ht="18.75">
      <c r="A552" s="1796" t="s">
        <v>1812</v>
      </c>
      <c r="B552" s="1815" t="s">
        <v>1036</v>
      </c>
      <c r="C552" s="1800" t="s">
        <v>351</v>
      </c>
      <c r="D552" s="40"/>
      <c r="E552" s="1736"/>
    </row>
    <row r="553" spans="1:5" ht="18.75">
      <c r="A553" s="1796" t="s">
        <v>1813</v>
      </c>
      <c r="B553" s="1815" t="s">
        <v>1037</v>
      </c>
      <c r="C553" s="1800" t="s">
        <v>351</v>
      </c>
      <c r="D553" s="40"/>
      <c r="E553" s="1736"/>
    </row>
    <row r="554" spans="1:5" ht="18.75">
      <c r="A554" s="1796" t="s">
        <v>1814</v>
      </c>
      <c r="B554" s="1815" t="s">
        <v>1038</v>
      </c>
      <c r="C554" s="1800" t="s">
        <v>351</v>
      </c>
      <c r="D554" s="40"/>
      <c r="E554" s="1736"/>
    </row>
    <row r="555" spans="1:5" ht="18.75">
      <c r="A555" s="1796" t="s">
        <v>1815</v>
      </c>
      <c r="B555" s="1815" t="s">
        <v>1039</v>
      </c>
      <c r="C555" s="1800" t="s">
        <v>351</v>
      </c>
      <c r="D555" s="40"/>
      <c r="E555" s="1736"/>
    </row>
    <row r="556" spans="1:5" ht="19.5">
      <c r="A556" s="1796" t="s">
        <v>1816</v>
      </c>
      <c r="B556" s="43" t="s">
        <v>1040</v>
      </c>
      <c r="C556" s="1800" t="s">
        <v>351</v>
      </c>
      <c r="D556" s="40"/>
      <c r="E556" s="1736"/>
    </row>
    <row r="557" spans="1:5" ht="18.75">
      <c r="A557" s="1796" t="s">
        <v>1817</v>
      </c>
      <c r="B557" s="1815" t="s">
        <v>1041</v>
      </c>
      <c r="C557" s="1800" t="s">
        <v>351</v>
      </c>
      <c r="D557" s="40"/>
      <c r="E557" s="1736"/>
    </row>
    <row r="558" spans="1:5" ht="18.75">
      <c r="A558" s="1796" t="s">
        <v>1818</v>
      </c>
      <c r="B558" s="1815" t="s">
        <v>1042</v>
      </c>
      <c r="C558" s="1800" t="s">
        <v>351</v>
      </c>
      <c r="D558" s="40"/>
      <c r="E558" s="1736"/>
    </row>
    <row r="559" spans="1:5" ht="18.75">
      <c r="A559" s="1796" t="s">
        <v>1819</v>
      </c>
      <c r="B559" s="1815" t="s">
        <v>1043</v>
      </c>
      <c r="C559" s="1800" t="s">
        <v>351</v>
      </c>
      <c r="D559" s="40"/>
      <c r="E559" s="1736"/>
    </row>
    <row r="560" spans="1:5" ht="18.75">
      <c r="A560" s="1796" t="s">
        <v>1820</v>
      </c>
      <c r="B560" s="1815" t="s">
        <v>1044</v>
      </c>
      <c r="C560" s="1800" t="s">
        <v>351</v>
      </c>
      <c r="D560" s="40"/>
      <c r="E560" s="1736"/>
    </row>
    <row r="561" spans="1:5" ht="18.75">
      <c r="A561" s="1796" t="s">
        <v>1821</v>
      </c>
      <c r="B561" s="1815" t="s">
        <v>1045</v>
      </c>
      <c r="C561" s="1800" t="s">
        <v>351</v>
      </c>
      <c r="D561" s="40"/>
      <c r="E561" s="1736"/>
    </row>
    <row r="562" spans="1:5" ht="18.75">
      <c r="A562" s="1796" t="s">
        <v>1822</v>
      </c>
      <c r="B562" s="1815" t="s">
        <v>1307</v>
      </c>
      <c r="C562" s="1800" t="s">
        <v>351</v>
      </c>
      <c r="D562" s="40"/>
      <c r="E562" s="1736"/>
    </row>
    <row r="563" spans="1:5" ht="18.75">
      <c r="A563" s="1796" t="s">
        <v>1823</v>
      </c>
      <c r="B563" s="1815" t="s">
        <v>1046</v>
      </c>
      <c r="C563" s="1800" t="s">
        <v>351</v>
      </c>
      <c r="D563" s="40"/>
      <c r="E563" s="1736"/>
    </row>
    <row r="564" spans="1:5" ht="18.75">
      <c r="A564" s="1796" t="s">
        <v>1824</v>
      </c>
      <c r="B564" s="1815" t="s">
        <v>1047</v>
      </c>
      <c r="C564" s="1800" t="s">
        <v>351</v>
      </c>
      <c r="D564" s="40"/>
      <c r="E564" s="1736"/>
    </row>
    <row r="565" spans="1:5" ht="18.75">
      <c r="A565" s="1796" t="s">
        <v>1825</v>
      </c>
      <c r="B565" s="1815" t="s">
        <v>1048</v>
      </c>
      <c r="C565" s="1800" t="s">
        <v>351</v>
      </c>
      <c r="D565" s="40"/>
      <c r="E565" s="1736"/>
    </row>
    <row r="566" spans="1:5" ht="19.5">
      <c r="A566" s="1796" t="s">
        <v>1826</v>
      </c>
      <c r="B566" s="43" t="s">
        <v>1049</v>
      </c>
      <c r="C566" s="1800" t="s">
        <v>351</v>
      </c>
      <c r="D566" s="40"/>
      <c r="E566" s="1736"/>
    </row>
    <row r="567" spans="1:5" ht="18.75">
      <c r="A567" s="1796" t="s">
        <v>1827</v>
      </c>
      <c r="B567" s="1815" t="s">
        <v>1050</v>
      </c>
      <c r="C567" s="1800" t="s">
        <v>351</v>
      </c>
      <c r="D567" s="40"/>
      <c r="E567" s="1736"/>
    </row>
    <row r="568" spans="1:5" ht="18.75">
      <c r="A568" s="1796" t="s">
        <v>1828</v>
      </c>
      <c r="B568" s="1815" t="s">
        <v>1051</v>
      </c>
      <c r="C568" s="1800" t="s">
        <v>351</v>
      </c>
      <c r="D568" s="40"/>
      <c r="E568" s="1736"/>
    </row>
    <row r="569" spans="1:5" ht="18.75">
      <c r="A569" s="1796" t="s">
        <v>1829</v>
      </c>
      <c r="B569" s="1815" t="s">
        <v>1052</v>
      </c>
      <c r="C569" s="1800" t="s">
        <v>351</v>
      </c>
      <c r="D569" s="40"/>
      <c r="E569" s="1736"/>
    </row>
    <row r="570" spans="1:5" ht="18.75">
      <c r="A570" s="1796" t="s">
        <v>1830</v>
      </c>
      <c r="B570" s="1815" t="s">
        <v>1053</v>
      </c>
      <c r="C570" s="1800" t="s">
        <v>351</v>
      </c>
      <c r="D570" s="40"/>
      <c r="E570" s="1736"/>
    </row>
    <row r="571" spans="1:5" ht="18.75">
      <c r="A571" s="1796" t="s">
        <v>1831</v>
      </c>
      <c r="B571" s="1815" t="s">
        <v>1054</v>
      </c>
      <c r="C571" s="1800" t="s">
        <v>351</v>
      </c>
      <c r="D571" s="40"/>
      <c r="E571" s="1736"/>
    </row>
    <row r="572" spans="1:5" ht="18.75">
      <c r="A572" s="1796" t="s">
        <v>1832</v>
      </c>
      <c r="B572" s="1815" t="s">
        <v>1055</v>
      </c>
      <c r="C572" s="1800" t="s">
        <v>351</v>
      </c>
      <c r="D572" s="40"/>
      <c r="E572" s="1736"/>
    </row>
    <row r="573" spans="1:5" ht="18.75">
      <c r="A573" s="1796" t="s">
        <v>1833</v>
      </c>
      <c r="B573" s="1815" t="s">
        <v>1056</v>
      </c>
      <c r="C573" s="1800" t="s">
        <v>351</v>
      </c>
      <c r="D573" s="40"/>
      <c r="E573" s="1736"/>
    </row>
    <row r="574" spans="1:5" ht="18.75">
      <c r="A574" s="1796" t="s">
        <v>1834</v>
      </c>
      <c r="B574" s="1815" t="s">
        <v>1057</v>
      </c>
      <c r="C574" s="1800" t="s">
        <v>351</v>
      </c>
      <c r="D574" s="40"/>
      <c r="E574" s="1736"/>
    </row>
    <row r="575" spans="1:5" ht="18.75">
      <c r="A575" s="1796" t="s">
        <v>1835</v>
      </c>
      <c r="B575" s="1815" t="s">
        <v>1058</v>
      </c>
      <c r="C575" s="1800" t="s">
        <v>351</v>
      </c>
      <c r="D575" s="40"/>
      <c r="E575" s="1736"/>
    </row>
    <row r="576" spans="1:5" ht="19.5">
      <c r="A576" s="1796" t="s">
        <v>1836</v>
      </c>
      <c r="B576" s="43" t="s">
        <v>1059</v>
      </c>
      <c r="C576" s="1800" t="s">
        <v>351</v>
      </c>
      <c r="D576" s="40"/>
      <c r="E576" s="1736"/>
    </row>
    <row r="577" spans="1:5" ht="18.75">
      <c r="A577" s="1796" t="s">
        <v>1837</v>
      </c>
      <c r="B577" s="1815" t="s">
        <v>1060</v>
      </c>
      <c r="C577" s="1800" t="s">
        <v>351</v>
      </c>
      <c r="D577" s="40"/>
      <c r="E577" s="1736"/>
    </row>
    <row r="578" spans="1:5" ht="18.75">
      <c r="A578" s="1796" t="s">
        <v>1838</v>
      </c>
      <c r="B578" s="1815" t="s">
        <v>1061</v>
      </c>
      <c r="C578" s="1800" t="s">
        <v>351</v>
      </c>
      <c r="D578" s="40"/>
      <c r="E578" s="1736"/>
    </row>
    <row r="579" spans="1:5" ht="18.75">
      <c r="A579" s="1796" t="s">
        <v>1839</v>
      </c>
      <c r="B579" s="1815" t="s">
        <v>1062</v>
      </c>
      <c r="C579" s="1800" t="s">
        <v>351</v>
      </c>
      <c r="D579" s="41"/>
      <c r="E579" s="1736"/>
    </row>
    <row r="580" spans="1:5" ht="18.75">
      <c r="A580" s="1796" t="s">
        <v>1840</v>
      </c>
      <c r="B580" s="1815" t="s">
        <v>1063</v>
      </c>
      <c r="C580" s="1800" t="s">
        <v>351</v>
      </c>
      <c r="D580" s="40"/>
      <c r="E580" s="1736"/>
    </row>
    <row r="581" spans="1:5" ht="18.75">
      <c r="A581" s="1796" t="s">
        <v>1841</v>
      </c>
      <c r="B581" s="1815" t="s">
        <v>1064</v>
      </c>
      <c r="C581" s="1800" t="s">
        <v>351</v>
      </c>
      <c r="D581" s="40"/>
      <c r="E581" s="1736"/>
    </row>
    <row r="582" spans="1:5" ht="18.75">
      <c r="A582" s="1796" t="s">
        <v>1842</v>
      </c>
      <c r="B582" s="1815" t="s">
        <v>1065</v>
      </c>
      <c r="C582" s="1800" t="s">
        <v>351</v>
      </c>
      <c r="D582" s="40"/>
      <c r="E582" s="1736"/>
    </row>
    <row r="583" spans="1:5" ht="18.75">
      <c r="A583" s="1796" t="s">
        <v>1843</v>
      </c>
      <c r="B583" s="1815" t="s">
        <v>1066</v>
      </c>
      <c r="C583" s="1800" t="s">
        <v>351</v>
      </c>
      <c r="D583" s="40"/>
      <c r="E583" s="1736"/>
    </row>
    <row r="584" spans="1:5" ht="18.75">
      <c r="A584" s="1796" t="s">
        <v>1844</v>
      </c>
      <c r="B584" s="1815" t="s">
        <v>1067</v>
      </c>
      <c r="C584" s="1800" t="s">
        <v>351</v>
      </c>
      <c r="D584" s="40"/>
      <c r="E584" s="1736"/>
    </row>
    <row r="585" spans="1:5" ht="18.75">
      <c r="A585" s="1796" t="s">
        <v>1845</v>
      </c>
      <c r="B585" s="1815" t="s">
        <v>1068</v>
      </c>
      <c r="C585" s="1800" t="s">
        <v>351</v>
      </c>
      <c r="D585" s="40"/>
      <c r="E585" s="1736"/>
    </row>
    <row r="586" spans="1:5" ht="18.75">
      <c r="A586" s="1796" t="s">
        <v>1846</v>
      </c>
      <c r="B586" s="1815" t="s">
        <v>1069</v>
      </c>
      <c r="C586" s="1800" t="s">
        <v>351</v>
      </c>
      <c r="D586" s="40"/>
      <c r="E586" s="1736"/>
    </row>
    <row r="587" spans="1:5" ht="18.75">
      <c r="A587" s="1796" t="s">
        <v>1847</v>
      </c>
      <c r="B587" s="1815" t="s">
        <v>1070</v>
      </c>
      <c r="C587" s="1800" t="s">
        <v>351</v>
      </c>
      <c r="D587" s="40"/>
      <c r="E587" s="1736"/>
    </row>
    <row r="588" spans="1:5" ht="19.5">
      <c r="A588" s="1796" t="s">
        <v>1848</v>
      </c>
      <c r="B588" s="43" t="s">
        <v>1071</v>
      </c>
      <c r="C588" s="1800" t="s">
        <v>351</v>
      </c>
      <c r="D588" s="40"/>
      <c r="E588" s="1736"/>
    </row>
    <row r="589" spans="1:5" ht="18.75">
      <c r="A589" s="1796" t="s">
        <v>1849</v>
      </c>
      <c r="B589" s="1815" t="s">
        <v>1072</v>
      </c>
      <c r="C589" s="1800" t="s">
        <v>351</v>
      </c>
      <c r="D589" s="40"/>
      <c r="E589" s="1736"/>
    </row>
    <row r="590" spans="1:5" ht="18.75">
      <c r="A590" s="1796" t="s">
        <v>1850</v>
      </c>
      <c r="B590" s="1815" t="s">
        <v>1073</v>
      </c>
      <c r="C590" s="1800" t="s">
        <v>351</v>
      </c>
      <c r="D590" s="40"/>
      <c r="E590" s="1736"/>
    </row>
    <row r="591" spans="1:5" ht="18.75">
      <c r="A591" s="1796" t="s">
        <v>1851</v>
      </c>
      <c r="B591" s="1815" t="s">
        <v>1074</v>
      </c>
      <c r="C591" s="1800" t="s">
        <v>351</v>
      </c>
      <c r="D591" s="40"/>
      <c r="E591" s="1736"/>
    </row>
    <row r="592" spans="1:5" ht="18.75">
      <c r="A592" s="1796" t="s">
        <v>1852</v>
      </c>
      <c r="B592" s="1815" t="s">
        <v>1075</v>
      </c>
      <c r="C592" s="1800" t="s">
        <v>351</v>
      </c>
      <c r="D592" s="40"/>
      <c r="E592" s="1736"/>
    </row>
    <row r="593" spans="1:5" ht="18.75">
      <c r="A593" s="1796" t="s">
        <v>1853</v>
      </c>
      <c r="B593" s="1815" t="s">
        <v>1076</v>
      </c>
      <c r="C593" s="1800" t="s">
        <v>351</v>
      </c>
      <c r="D593" s="40"/>
      <c r="E593" s="1736"/>
    </row>
    <row r="594" spans="1:5" ht="18.75">
      <c r="A594" s="1796" t="s">
        <v>1854</v>
      </c>
      <c r="B594" s="1815" t="s">
        <v>1077</v>
      </c>
      <c r="C594" s="1800" t="s">
        <v>351</v>
      </c>
      <c r="D594" s="40"/>
      <c r="E594" s="1736"/>
    </row>
    <row r="595" spans="1:5" ht="18.75">
      <c r="A595" s="1796" t="s">
        <v>1855</v>
      </c>
      <c r="B595" s="1815" t="s">
        <v>1078</v>
      </c>
      <c r="C595" s="1800" t="s">
        <v>351</v>
      </c>
      <c r="D595" s="40"/>
      <c r="E595" s="1736"/>
    </row>
    <row r="596" spans="1:5" ht="18.75">
      <c r="A596" s="1796" t="s">
        <v>1856</v>
      </c>
      <c r="B596" s="1815" t="s">
        <v>1079</v>
      </c>
      <c r="C596" s="1800" t="s">
        <v>351</v>
      </c>
      <c r="D596" s="40"/>
      <c r="E596" s="1736"/>
    </row>
    <row r="597" spans="1:5" ht="18.75">
      <c r="A597" s="1796" t="s">
        <v>1857</v>
      </c>
      <c r="B597" s="1817" t="s">
        <v>1080</v>
      </c>
      <c r="C597" s="1800" t="s">
        <v>351</v>
      </c>
      <c r="D597" s="40"/>
      <c r="E597" s="1736"/>
    </row>
    <row r="598" spans="1:5" ht="18.75">
      <c r="A598" s="1796" t="s">
        <v>1858</v>
      </c>
      <c r="B598" s="1815" t="s">
        <v>1081</v>
      </c>
      <c r="C598" s="1800" t="s">
        <v>351</v>
      </c>
      <c r="D598" s="40"/>
      <c r="E598" s="1736"/>
    </row>
    <row r="599" spans="1:5" ht="18.75">
      <c r="A599" s="1796" t="s">
        <v>1859</v>
      </c>
      <c r="B599" s="1815" t="s">
        <v>1082</v>
      </c>
      <c r="C599" s="1800" t="s">
        <v>351</v>
      </c>
      <c r="D599" s="40"/>
      <c r="E599" s="1736"/>
    </row>
    <row r="600" spans="1:5" ht="18.75">
      <c r="A600" s="1796" t="s">
        <v>1860</v>
      </c>
      <c r="B600" s="1815" t="s">
        <v>1083</v>
      </c>
      <c r="C600" s="1800" t="s">
        <v>351</v>
      </c>
      <c r="D600" s="40"/>
      <c r="E600" s="1736"/>
    </row>
    <row r="601" spans="1:5" ht="18.75">
      <c r="A601" s="1796" t="s">
        <v>1861</v>
      </c>
      <c r="B601" s="1815" t="s">
        <v>1084</v>
      </c>
      <c r="C601" s="1800" t="s">
        <v>351</v>
      </c>
      <c r="D601" s="40"/>
      <c r="E601" s="1736"/>
    </row>
    <row r="602" spans="1:5" ht="19.5">
      <c r="A602" s="1796" t="s">
        <v>1862</v>
      </c>
      <c r="B602" s="43" t="s">
        <v>1085</v>
      </c>
      <c r="C602" s="1800" t="s">
        <v>351</v>
      </c>
      <c r="D602" s="40"/>
      <c r="E602" s="1736"/>
    </row>
    <row r="603" spans="1:5" ht="18.75">
      <c r="A603" s="1796" t="s">
        <v>1863</v>
      </c>
      <c r="B603" s="1815" t="s">
        <v>1086</v>
      </c>
      <c r="C603" s="1800" t="s">
        <v>351</v>
      </c>
      <c r="D603" s="40"/>
      <c r="E603" s="1736"/>
    </row>
    <row r="604" spans="1:5" ht="18.75">
      <c r="A604" s="1796" t="s">
        <v>1864</v>
      </c>
      <c r="B604" s="1815" t="s">
        <v>1087</v>
      </c>
      <c r="C604" s="1800" t="s">
        <v>351</v>
      </c>
      <c r="D604" s="40"/>
      <c r="E604" s="1736"/>
    </row>
    <row r="605" spans="1:5" ht="18.75">
      <c r="A605" s="1796" t="s">
        <v>1865</v>
      </c>
      <c r="B605" s="1815" t="s">
        <v>1088</v>
      </c>
      <c r="C605" s="1800" t="s">
        <v>351</v>
      </c>
      <c r="D605" s="40"/>
      <c r="E605" s="1736"/>
    </row>
    <row r="606" spans="1:5" ht="18.75">
      <c r="A606" s="1796" t="s">
        <v>1866</v>
      </c>
      <c r="B606" s="1815" t="s">
        <v>408</v>
      </c>
      <c r="C606" s="1800" t="s">
        <v>351</v>
      </c>
      <c r="D606" s="40"/>
      <c r="E606" s="1736"/>
    </row>
    <row r="607" spans="1:5" ht="18.75">
      <c r="A607" s="1796" t="s">
        <v>1867</v>
      </c>
      <c r="B607" s="1815" t="s">
        <v>1089</v>
      </c>
      <c r="C607" s="1800" t="s">
        <v>351</v>
      </c>
      <c r="D607" s="40"/>
      <c r="E607" s="1736"/>
    </row>
    <row r="608" spans="1:5" ht="18.75">
      <c r="A608" s="1796" t="s">
        <v>1868</v>
      </c>
      <c r="B608" s="1815" t="s">
        <v>1090</v>
      </c>
      <c r="C608" s="1800" t="s">
        <v>351</v>
      </c>
      <c r="D608" s="40"/>
      <c r="E608" s="1736"/>
    </row>
    <row r="609" spans="1:5" ht="18.75">
      <c r="A609" s="1796" t="s">
        <v>1869</v>
      </c>
      <c r="B609" s="1815" t="s">
        <v>1091</v>
      </c>
      <c r="C609" s="1800" t="s">
        <v>351</v>
      </c>
      <c r="D609" s="40"/>
      <c r="E609" s="1736"/>
    </row>
    <row r="610" spans="1:5" ht="19.5">
      <c r="A610" s="1796" t="s">
        <v>1870</v>
      </c>
      <c r="B610" s="43" t="s">
        <v>1092</v>
      </c>
      <c r="C610" s="1800" t="s">
        <v>351</v>
      </c>
      <c r="D610" s="40"/>
      <c r="E610" s="1736"/>
    </row>
    <row r="611" spans="1:5" ht="18.75">
      <c r="A611" s="1796" t="s">
        <v>1871</v>
      </c>
      <c r="B611" s="1815" t="s">
        <v>1093</v>
      </c>
      <c r="C611" s="1800" t="s">
        <v>351</v>
      </c>
      <c r="D611" s="40"/>
      <c r="E611" s="1736"/>
    </row>
    <row r="612" spans="1:5" ht="18.75">
      <c r="A612" s="1796" t="s">
        <v>1872</v>
      </c>
      <c r="B612" s="1815" t="s">
        <v>1094</v>
      </c>
      <c r="C612" s="1800" t="s">
        <v>351</v>
      </c>
      <c r="D612" s="40"/>
      <c r="E612" s="1736"/>
    </row>
    <row r="613" spans="1:5" ht="18.75">
      <c r="A613" s="1796" t="s">
        <v>1873</v>
      </c>
      <c r="B613" s="1815" t="s">
        <v>1095</v>
      </c>
      <c r="C613" s="1800" t="s">
        <v>351</v>
      </c>
      <c r="D613" s="40"/>
      <c r="E613" s="1736"/>
    </row>
    <row r="614" spans="1:5" ht="18.75">
      <c r="A614" s="1796" t="s">
        <v>1874</v>
      </c>
      <c r="B614" s="1815" t="s">
        <v>1096</v>
      </c>
      <c r="C614" s="1800" t="s">
        <v>351</v>
      </c>
      <c r="D614" s="40"/>
      <c r="E614" s="1736"/>
    </row>
    <row r="615" spans="1:5" ht="18.75">
      <c r="A615" s="1796" t="s">
        <v>1875</v>
      </c>
      <c r="B615" s="1815" t="s">
        <v>1097</v>
      </c>
      <c r="C615" s="1800" t="s">
        <v>351</v>
      </c>
      <c r="D615" s="40"/>
      <c r="E615" s="1736"/>
    </row>
    <row r="616" spans="1:5" ht="18.75">
      <c r="A616" s="1796" t="s">
        <v>1876</v>
      </c>
      <c r="B616" s="1815" t="s">
        <v>1098</v>
      </c>
      <c r="C616" s="1800" t="s">
        <v>351</v>
      </c>
      <c r="D616" s="40"/>
      <c r="E616" s="1736"/>
    </row>
    <row r="617" spans="1:5" ht="19.5">
      <c r="A617" s="1796" t="s">
        <v>1877</v>
      </c>
      <c r="B617" s="43" t="s">
        <v>1099</v>
      </c>
      <c r="C617" s="1800" t="s">
        <v>351</v>
      </c>
      <c r="D617" s="40"/>
      <c r="E617" s="1736"/>
    </row>
    <row r="618" spans="1:5" ht="18.75">
      <c r="A618" s="1796" t="s">
        <v>1878</v>
      </c>
      <c r="B618" s="1815" t="s">
        <v>1100</v>
      </c>
      <c r="C618" s="1800" t="s">
        <v>351</v>
      </c>
      <c r="D618" s="40"/>
      <c r="E618" s="1736"/>
    </row>
    <row r="619" spans="1:5" ht="18.75">
      <c r="A619" s="1796" t="s">
        <v>1879</v>
      </c>
      <c r="B619" s="1815" t="s">
        <v>1101</v>
      </c>
      <c r="C619" s="1800" t="s">
        <v>351</v>
      </c>
      <c r="D619" s="40"/>
      <c r="E619" s="1736"/>
    </row>
    <row r="620" spans="1:5" ht="18.75">
      <c r="A620" s="1796" t="s">
        <v>1880</v>
      </c>
      <c r="B620" s="1815" t="s">
        <v>1102</v>
      </c>
      <c r="C620" s="1800" t="s">
        <v>351</v>
      </c>
      <c r="D620" s="40"/>
      <c r="E620" s="1736"/>
    </row>
    <row r="621" spans="1:5" ht="18.75">
      <c r="A621" s="1796" t="s">
        <v>1881</v>
      </c>
      <c r="B621" s="1815" t="s">
        <v>1103</v>
      </c>
      <c r="C621" s="1800" t="s">
        <v>351</v>
      </c>
      <c r="D621" s="40"/>
      <c r="E621" s="1736"/>
    </row>
    <row r="622" spans="1:5" ht="19.5">
      <c r="A622" s="1796" t="s">
        <v>1882</v>
      </c>
      <c r="B622" s="43" t="s">
        <v>1104</v>
      </c>
      <c r="C622" s="1800" t="s">
        <v>351</v>
      </c>
      <c r="D622" s="40"/>
      <c r="E622" s="1736"/>
    </row>
    <row r="623" spans="1:5" ht="18.75">
      <c r="A623" s="1796" t="s">
        <v>1883</v>
      </c>
      <c r="B623" s="1815" t="s">
        <v>1105</v>
      </c>
      <c r="C623" s="1800" t="s">
        <v>351</v>
      </c>
      <c r="D623" s="40"/>
      <c r="E623" s="1736"/>
    </row>
    <row r="624" spans="1:5" ht="18.75">
      <c r="A624" s="1796" t="s">
        <v>1884</v>
      </c>
      <c r="B624" s="1815" t="s">
        <v>1106</v>
      </c>
      <c r="C624" s="1800" t="s">
        <v>351</v>
      </c>
      <c r="D624" s="40"/>
      <c r="E624" s="1736"/>
    </row>
    <row r="625" spans="1:5" ht="18.75">
      <c r="A625" s="1796" t="s">
        <v>1885</v>
      </c>
      <c r="B625" s="1815" t="s">
        <v>1107</v>
      </c>
      <c r="C625" s="1800" t="s">
        <v>351</v>
      </c>
      <c r="D625" s="40"/>
      <c r="E625" s="1736"/>
    </row>
    <row r="626" spans="1:5" ht="18.75">
      <c r="A626" s="1796" t="s">
        <v>1886</v>
      </c>
      <c r="B626" s="1815" t="s">
        <v>1108</v>
      </c>
      <c r="C626" s="1800" t="s">
        <v>351</v>
      </c>
      <c r="D626" s="40"/>
      <c r="E626" s="1736"/>
    </row>
    <row r="627" spans="1:5" ht="18.75">
      <c r="A627" s="1796" t="s">
        <v>1887</v>
      </c>
      <c r="B627" s="1815" t="s">
        <v>1109</v>
      </c>
      <c r="C627" s="1800" t="s">
        <v>351</v>
      </c>
      <c r="D627" s="40"/>
      <c r="E627" s="1736"/>
    </row>
    <row r="628" spans="1:5" ht="18.75">
      <c r="A628" s="1796" t="s">
        <v>1888</v>
      </c>
      <c r="B628" s="1815" t="s">
        <v>1110</v>
      </c>
      <c r="C628" s="1800" t="s">
        <v>351</v>
      </c>
      <c r="D628" s="40"/>
      <c r="E628" s="1736"/>
    </row>
    <row r="629" spans="1:5" ht="18.75">
      <c r="A629" s="1796" t="s">
        <v>1889</v>
      </c>
      <c r="B629" s="1815" t="s">
        <v>1111</v>
      </c>
      <c r="C629" s="1800" t="s">
        <v>351</v>
      </c>
      <c r="D629" s="40"/>
      <c r="E629" s="1736"/>
    </row>
    <row r="630" spans="1:5" ht="18.75">
      <c r="A630" s="1796" t="s">
        <v>1890</v>
      </c>
      <c r="B630" s="1815" t="s">
        <v>1112</v>
      </c>
      <c r="C630" s="1800" t="s">
        <v>351</v>
      </c>
      <c r="D630" s="40"/>
      <c r="E630" s="1736"/>
    </row>
    <row r="631" spans="1:5" ht="18.75">
      <c r="A631" s="1796" t="s">
        <v>1891</v>
      </c>
      <c r="B631" s="1815" t="s">
        <v>1113</v>
      </c>
      <c r="C631" s="1800" t="s">
        <v>351</v>
      </c>
      <c r="D631" s="40"/>
      <c r="E631" s="1736"/>
    </row>
    <row r="632" spans="1:5" ht="19.5">
      <c r="A632" s="1796" t="s">
        <v>1892</v>
      </c>
      <c r="B632" s="43" t="s">
        <v>1114</v>
      </c>
      <c r="C632" s="1800" t="s">
        <v>351</v>
      </c>
      <c r="D632" s="40"/>
      <c r="E632" s="1736"/>
    </row>
    <row r="633" spans="1:5" ht="18.75">
      <c r="A633" s="1796" t="s">
        <v>1893</v>
      </c>
      <c r="B633" s="1815" t="s">
        <v>1115</v>
      </c>
      <c r="C633" s="1800" t="s">
        <v>351</v>
      </c>
      <c r="D633" s="40"/>
      <c r="E633" s="1736"/>
    </row>
    <row r="634" spans="1:5" ht="18.75">
      <c r="A634" s="1796" t="s">
        <v>1894</v>
      </c>
      <c r="B634" s="1815" t="s">
        <v>1116</v>
      </c>
      <c r="C634" s="1800" t="s">
        <v>351</v>
      </c>
      <c r="D634" s="40"/>
      <c r="E634" s="1736"/>
    </row>
    <row r="635" spans="1:5" ht="18.75">
      <c r="A635" s="1796" t="s">
        <v>1895</v>
      </c>
      <c r="B635" s="1815" t="s">
        <v>1117</v>
      </c>
      <c r="C635" s="1800" t="s">
        <v>351</v>
      </c>
      <c r="D635" s="40"/>
      <c r="E635" s="1736"/>
    </row>
    <row r="636" spans="1:5" ht="18.75">
      <c r="A636" s="1796" t="s">
        <v>1896</v>
      </c>
      <c r="B636" s="1815" t="s">
        <v>1118</v>
      </c>
      <c r="C636" s="1800" t="s">
        <v>351</v>
      </c>
      <c r="D636" s="40"/>
      <c r="E636" s="1736"/>
    </row>
    <row r="637" spans="1:5" ht="18.75">
      <c r="A637" s="1796" t="s">
        <v>1897</v>
      </c>
      <c r="B637" s="1815" t="s">
        <v>1119</v>
      </c>
      <c r="C637" s="1800" t="s">
        <v>351</v>
      </c>
      <c r="D637" s="40"/>
      <c r="E637" s="1736"/>
    </row>
    <row r="638" spans="1:5" ht="18.75">
      <c r="A638" s="1796" t="s">
        <v>1898</v>
      </c>
      <c r="B638" s="1815" t="s">
        <v>1120</v>
      </c>
      <c r="C638" s="1800" t="s">
        <v>351</v>
      </c>
      <c r="D638" s="40"/>
      <c r="E638" s="1736"/>
    </row>
    <row r="639" spans="1:5" ht="18.75">
      <c r="A639" s="1796" t="s">
        <v>1899</v>
      </c>
      <c r="B639" s="1815" t="s">
        <v>1121</v>
      </c>
      <c r="C639" s="1800" t="s">
        <v>351</v>
      </c>
      <c r="D639" s="40"/>
      <c r="E639" s="1736"/>
    </row>
    <row r="640" spans="1:5" ht="18.75">
      <c r="A640" s="1796" t="s">
        <v>1900</v>
      </c>
      <c r="B640" s="1815" t="s">
        <v>1122</v>
      </c>
      <c r="C640" s="1800" t="s">
        <v>351</v>
      </c>
      <c r="D640" s="40"/>
      <c r="E640" s="1736"/>
    </row>
    <row r="641" spans="1:5" ht="18.75">
      <c r="A641" s="1796" t="s">
        <v>1901</v>
      </c>
      <c r="B641" s="1815" t="s">
        <v>1123</v>
      </c>
      <c r="C641" s="1800" t="s">
        <v>351</v>
      </c>
      <c r="D641" s="40"/>
      <c r="E641" s="1736"/>
    </row>
    <row r="642" spans="1:5" ht="18.75">
      <c r="A642" s="1796" t="s">
        <v>1902</v>
      </c>
      <c r="B642" s="1815" t="s">
        <v>1124</v>
      </c>
      <c r="C642" s="1800" t="s">
        <v>351</v>
      </c>
      <c r="D642" s="40"/>
      <c r="E642" s="1736"/>
    </row>
    <row r="643" spans="1:5" ht="18.75">
      <c r="A643" s="1796" t="s">
        <v>1903</v>
      </c>
      <c r="B643" s="1815" t="s">
        <v>1125</v>
      </c>
      <c r="C643" s="1800" t="s">
        <v>351</v>
      </c>
      <c r="D643" s="40"/>
      <c r="E643" s="1736"/>
    </row>
    <row r="644" spans="1:5" ht="18.75">
      <c r="A644" s="1796" t="s">
        <v>1904</v>
      </c>
      <c r="B644" s="1815" t="s">
        <v>1126</v>
      </c>
      <c r="C644" s="1800" t="s">
        <v>351</v>
      </c>
      <c r="D644" s="40"/>
      <c r="E644" s="1736"/>
    </row>
    <row r="645" spans="1:5" ht="18.75">
      <c r="A645" s="1796" t="s">
        <v>1905</v>
      </c>
      <c r="B645" s="1815" t="s">
        <v>1127</v>
      </c>
      <c r="C645" s="1800" t="s">
        <v>351</v>
      </c>
      <c r="D645" s="40"/>
      <c r="E645" s="1736"/>
    </row>
    <row r="646" spans="1:5" ht="18.75">
      <c r="A646" s="1796" t="s">
        <v>1906</v>
      </c>
      <c r="B646" s="1815" t="s">
        <v>1128</v>
      </c>
      <c r="C646" s="1800" t="s">
        <v>351</v>
      </c>
      <c r="D646" s="40"/>
      <c r="E646" s="1736"/>
    </row>
    <row r="647" spans="1:5" ht="18.75">
      <c r="A647" s="1796" t="s">
        <v>1907</v>
      </c>
      <c r="B647" s="1815" t="s">
        <v>1129</v>
      </c>
      <c r="C647" s="1800" t="s">
        <v>351</v>
      </c>
      <c r="D647" s="40"/>
      <c r="E647" s="1736"/>
    </row>
    <row r="648" spans="1:5" ht="18.75">
      <c r="A648" s="1796" t="s">
        <v>1908</v>
      </c>
      <c r="B648" s="1815" t="s">
        <v>1130</v>
      </c>
      <c r="C648" s="1800" t="s">
        <v>351</v>
      </c>
      <c r="D648" s="40"/>
      <c r="E648" s="1736"/>
    </row>
    <row r="649" spans="1:5" ht="18.75">
      <c r="A649" s="1796" t="s">
        <v>1909</v>
      </c>
      <c r="B649" s="1815" t="s">
        <v>1131</v>
      </c>
      <c r="C649" s="1800" t="s">
        <v>351</v>
      </c>
      <c r="D649" s="40"/>
      <c r="E649" s="1736"/>
    </row>
    <row r="650" spans="1:5" ht="18.75">
      <c r="A650" s="1796" t="s">
        <v>1910</v>
      </c>
      <c r="B650" s="1815" t="s">
        <v>1132</v>
      </c>
      <c r="C650" s="1800" t="s">
        <v>351</v>
      </c>
      <c r="D650" s="40"/>
      <c r="E650" s="1736"/>
    </row>
    <row r="651" spans="1:5" ht="18.75">
      <c r="A651" s="1796" t="s">
        <v>1911</v>
      </c>
      <c r="B651" s="1815" t="s">
        <v>1133</v>
      </c>
      <c r="C651" s="1800" t="s">
        <v>351</v>
      </c>
      <c r="D651" s="40"/>
      <c r="E651" s="1736"/>
    </row>
    <row r="652" spans="1:5" ht="18.75">
      <c r="A652" s="1796" t="s">
        <v>1912</v>
      </c>
      <c r="B652" s="1815" t="s">
        <v>1134</v>
      </c>
      <c r="C652" s="1800" t="s">
        <v>351</v>
      </c>
      <c r="D652" s="40"/>
      <c r="E652" s="1736"/>
    </row>
    <row r="653" spans="1:5" ht="18.75">
      <c r="A653" s="1796" t="s">
        <v>1913</v>
      </c>
      <c r="B653" s="1815" t="s">
        <v>1135</v>
      </c>
      <c r="C653" s="1800" t="s">
        <v>351</v>
      </c>
      <c r="D653" s="40"/>
      <c r="E653" s="1736"/>
    </row>
    <row r="654" spans="1:5" ht="18.75">
      <c r="A654" s="1796" t="s">
        <v>1914</v>
      </c>
      <c r="B654" s="1815" t="s">
        <v>1136</v>
      </c>
      <c r="C654" s="1800" t="s">
        <v>351</v>
      </c>
      <c r="D654" s="40"/>
      <c r="E654" s="1736"/>
    </row>
    <row r="655" spans="1:5" ht="18.75">
      <c r="A655" s="1796" t="s">
        <v>1915</v>
      </c>
      <c r="B655" s="1815" t="s">
        <v>1137</v>
      </c>
      <c r="C655" s="1800" t="s">
        <v>351</v>
      </c>
      <c r="D655" s="40"/>
      <c r="E655" s="1736"/>
    </row>
    <row r="656" spans="1:5" ht="18.75">
      <c r="A656" s="1796" t="s">
        <v>1916</v>
      </c>
      <c r="B656" s="1815" t="s">
        <v>1138</v>
      </c>
      <c r="C656" s="1800" t="s">
        <v>351</v>
      </c>
      <c r="D656" s="40"/>
      <c r="E656" s="1736"/>
    </row>
    <row r="657" spans="1:5" ht="18.75">
      <c r="A657" s="1796" t="s">
        <v>1917</v>
      </c>
      <c r="B657" s="1815" t="s">
        <v>1139</v>
      </c>
      <c r="C657" s="1800" t="s">
        <v>351</v>
      </c>
      <c r="D657" s="40"/>
      <c r="E657" s="1736"/>
    </row>
    <row r="658" spans="1:5" ht="19.5">
      <c r="A658" s="1796" t="s">
        <v>1918</v>
      </c>
      <c r="B658" s="43" t="s">
        <v>1140</v>
      </c>
      <c r="C658" s="1800" t="s">
        <v>351</v>
      </c>
      <c r="D658" s="40"/>
      <c r="E658" s="1736"/>
    </row>
    <row r="659" spans="1:5" ht="18.75">
      <c r="A659" s="1796" t="s">
        <v>1919</v>
      </c>
      <c r="B659" s="1815" t="s">
        <v>1141</v>
      </c>
      <c r="C659" s="1800" t="s">
        <v>351</v>
      </c>
      <c r="D659" s="40"/>
      <c r="E659" s="1736"/>
    </row>
    <row r="660" spans="1:5" ht="18.75">
      <c r="A660" s="1796" t="s">
        <v>1920</v>
      </c>
      <c r="B660" s="1815" t="s">
        <v>1142</v>
      </c>
      <c r="C660" s="1800" t="s">
        <v>351</v>
      </c>
      <c r="D660" s="40"/>
      <c r="E660" s="1736"/>
    </row>
    <row r="661" spans="1:5" ht="18.75">
      <c r="A661" s="1796" t="s">
        <v>1921</v>
      </c>
      <c r="B661" s="1815" t="s">
        <v>1143</v>
      </c>
      <c r="C661" s="1800" t="s">
        <v>351</v>
      </c>
      <c r="D661" s="40"/>
      <c r="E661" s="1736"/>
    </row>
    <row r="662" spans="1:5" ht="18.75">
      <c r="A662" s="1796" t="s">
        <v>1922</v>
      </c>
      <c r="B662" s="1815" t="s">
        <v>487</v>
      </c>
      <c r="C662" s="1800" t="s">
        <v>351</v>
      </c>
      <c r="D662" s="40"/>
      <c r="E662" s="1736"/>
    </row>
    <row r="663" spans="1:5" ht="18.75">
      <c r="A663" s="1796" t="s">
        <v>1923</v>
      </c>
      <c r="B663" s="1815" t="s">
        <v>488</v>
      </c>
      <c r="C663" s="1800" t="s">
        <v>351</v>
      </c>
      <c r="D663" s="40"/>
      <c r="E663" s="1736"/>
    </row>
    <row r="664" spans="1:5" ht="18.75">
      <c r="A664" s="1796" t="s">
        <v>1924</v>
      </c>
      <c r="B664" s="1815" t="s">
        <v>489</v>
      </c>
      <c r="C664" s="1800" t="s">
        <v>351</v>
      </c>
      <c r="D664" s="40"/>
      <c r="E664" s="1736"/>
    </row>
    <row r="665" spans="1:5" ht="18.75">
      <c r="A665" s="1796" t="s">
        <v>1925</v>
      </c>
      <c r="B665" s="1815" t="s">
        <v>490</v>
      </c>
      <c r="C665" s="1800" t="s">
        <v>351</v>
      </c>
      <c r="D665" s="40"/>
      <c r="E665" s="1736"/>
    </row>
    <row r="666" spans="1:5" ht="18.75">
      <c r="A666" s="1796" t="s">
        <v>1926</v>
      </c>
      <c r="B666" s="1815" t="s">
        <v>491</v>
      </c>
      <c r="C666" s="1800" t="s">
        <v>351</v>
      </c>
      <c r="D666" s="40"/>
      <c r="E666" s="1736"/>
    </row>
    <row r="667" spans="1:5" ht="18.75">
      <c r="A667" s="1796" t="s">
        <v>1927</v>
      </c>
      <c r="B667" s="1815" t="s">
        <v>492</v>
      </c>
      <c r="C667" s="1800" t="s">
        <v>351</v>
      </c>
      <c r="D667" s="40"/>
      <c r="E667" s="1736"/>
    </row>
    <row r="668" spans="1:5" ht="18.75">
      <c r="A668" s="1796" t="s">
        <v>1928</v>
      </c>
      <c r="B668" s="1815" t="s">
        <v>493</v>
      </c>
      <c r="C668" s="1800" t="s">
        <v>351</v>
      </c>
      <c r="D668" s="40"/>
      <c r="E668" s="1736"/>
    </row>
    <row r="669" spans="1:5" ht="18.75">
      <c r="A669" s="1796" t="s">
        <v>1929</v>
      </c>
      <c r="B669" s="1815" t="s">
        <v>494</v>
      </c>
      <c r="C669" s="1800" t="s">
        <v>351</v>
      </c>
      <c r="D669" s="40"/>
      <c r="E669" s="1736"/>
    </row>
    <row r="670" spans="1:5" ht="18.75">
      <c r="A670" s="1796" t="s">
        <v>1930</v>
      </c>
      <c r="B670" s="1815" t="s">
        <v>495</v>
      </c>
      <c r="C670" s="1800" t="s">
        <v>351</v>
      </c>
      <c r="D670" s="40"/>
      <c r="E670" s="1736"/>
    </row>
    <row r="671" spans="1:5" ht="18.75">
      <c r="A671" s="1796" t="s">
        <v>1931</v>
      </c>
      <c r="B671" s="1815" t="s">
        <v>496</v>
      </c>
      <c r="C671" s="1800" t="s">
        <v>351</v>
      </c>
      <c r="D671" s="40"/>
      <c r="E671" s="1736"/>
    </row>
    <row r="672" spans="1:5" ht="18.75">
      <c r="A672" s="1796" t="s">
        <v>1932</v>
      </c>
      <c r="B672" s="1815" t="s">
        <v>497</v>
      </c>
      <c r="C672" s="1800" t="s">
        <v>351</v>
      </c>
      <c r="D672" s="40"/>
      <c r="E672" s="1736"/>
    </row>
    <row r="673" spans="1:5" ht="18.75">
      <c r="A673" s="1796" t="s">
        <v>1933</v>
      </c>
      <c r="B673" s="1815" t="s">
        <v>498</v>
      </c>
      <c r="C673" s="1800" t="s">
        <v>351</v>
      </c>
      <c r="D673" s="40"/>
      <c r="E673" s="1736"/>
    </row>
    <row r="674" spans="1:5" ht="18.75">
      <c r="A674" s="1796" t="s">
        <v>1934</v>
      </c>
      <c r="B674" s="1815" t="s">
        <v>499</v>
      </c>
      <c r="C674" s="1800" t="s">
        <v>351</v>
      </c>
      <c r="D674" s="40"/>
      <c r="E674" s="1736"/>
    </row>
    <row r="675" spans="1:5" ht="18.75">
      <c r="A675" s="1796" t="s">
        <v>1935</v>
      </c>
      <c r="B675" s="1815" t="s">
        <v>500</v>
      </c>
      <c r="C675" s="1800" t="s">
        <v>351</v>
      </c>
      <c r="D675" s="40"/>
      <c r="E675" s="1736"/>
    </row>
    <row r="676" spans="1:5" ht="18.75">
      <c r="A676" s="1796" t="s">
        <v>1936</v>
      </c>
      <c r="B676" s="1815" t="s">
        <v>501</v>
      </c>
      <c r="C676" s="1800" t="s">
        <v>351</v>
      </c>
      <c r="D676" s="40"/>
      <c r="E676" s="1736"/>
    </row>
    <row r="677" spans="1:5" ht="18.75">
      <c r="A677" s="1796" t="s">
        <v>1937</v>
      </c>
      <c r="B677" s="1815" t="s">
        <v>502</v>
      </c>
      <c r="C677" s="1800" t="s">
        <v>351</v>
      </c>
      <c r="D677" s="40"/>
      <c r="E677" s="1736"/>
    </row>
    <row r="678" spans="1:5" ht="18.75">
      <c r="A678" s="1796" t="s">
        <v>1938</v>
      </c>
      <c r="B678" s="1815" t="s">
        <v>503</v>
      </c>
      <c r="C678" s="1800" t="s">
        <v>351</v>
      </c>
      <c r="D678" s="40"/>
      <c r="E678" s="1736"/>
    </row>
    <row r="679" spans="1:5" ht="18.75">
      <c r="A679" s="1796" t="s">
        <v>1939</v>
      </c>
      <c r="B679" s="1815" t="s">
        <v>504</v>
      </c>
      <c r="C679" s="1800" t="s">
        <v>351</v>
      </c>
      <c r="D679" s="40"/>
      <c r="E679" s="1736"/>
    </row>
    <row r="680" spans="1:5" ht="18.75">
      <c r="A680" s="1796" t="s">
        <v>1940</v>
      </c>
      <c r="B680" s="1815" t="s">
        <v>505</v>
      </c>
      <c r="C680" s="1800" t="s">
        <v>351</v>
      </c>
      <c r="D680" s="40"/>
      <c r="E680" s="1736"/>
    </row>
    <row r="681" spans="1:5" ht="18.75">
      <c r="A681" s="1796" t="s">
        <v>1941</v>
      </c>
      <c r="B681" s="1815" t="s">
        <v>506</v>
      </c>
      <c r="C681" s="1800" t="s">
        <v>351</v>
      </c>
      <c r="D681" s="40"/>
      <c r="E681" s="1736"/>
    </row>
    <row r="682" spans="1:5" ht="18.75">
      <c r="A682" s="1796" t="s">
        <v>1942</v>
      </c>
      <c r="B682" s="1815" t="s">
        <v>507</v>
      </c>
      <c r="C682" s="1800" t="s">
        <v>351</v>
      </c>
      <c r="D682" s="40"/>
      <c r="E682" s="1736"/>
    </row>
    <row r="683" spans="1:5" ht="18.75">
      <c r="A683" s="1796" t="s">
        <v>1943</v>
      </c>
      <c r="B683" s="1815" t="s">
        <v>508</v>
      </c>
      <c r="C683" s="1800" t="s">
        <v>351</v>
      </c>
      <c r="D683" s="40"/>
      <c r="E683" s="1736"/>
    </row>
    <row r="684" spans="1:5" ht="18.75">
      <c r="A684" s="1796" t="s">
        <v>1944</v>
      </c>
      <c r="B684" s="1815" t="s">
        <v>509</v>
      </c>
      <c r="C684" s="1800" t="s">
        <v>351</v>
      </c>
      <c r="D684" s="40"/>
      <c r="E684" s="1736"/>
    </row>
    <row r="685" spans="1:5" ht="18.75">
      <c r="A685" s="1796" t="s">
        <v>1945</v>
      </c>
      <c r="B685" s="1815" t="s">
        <v>510</v>
      </c>
      <c r="C685" s="1800" t="s">
        <v>351</v>
      </c>
      <c r="D685" s="40"/>
      <c r="E685" s="1736"/>
    </row>
    <row r="686" spans="1:5" ht="18.75">
      <c r="A686" s="1796" t="s">
        <v>1946</v>
      </c>
      <c r="B686" s="1815" t="s">
        <v>511</v>
      </c>
      <c r="C686" s="1800" t="s">
        <v>351</v>
      </c>
      <c r="D686" s="40"/>
      <c r="E686" s="1736"/>
    </row>
    <row r="687" spans="1:5" ht="18.75">
      <c r="A687" s="1796" t="s">
        <v>1947</v>
      </c>
      <c r="B687" s="1815" t="s">
        <v>512</v>
      </c>
      <c r="C687" s="1800" t="s">
        <v>351</v>
      </c>
      <c r="D687" s="40"/>
      <c r="E687" s="1736"/>
    </row>
    <row r="688" spans="1:5" ht="18.75">
      <c r="A688" s="1796" t="s">
        <v>1948</v>
      </c>
      <c r="B688" s="1815" t="s">
        <v>513</v>
      </c>
      <c r="C688" s="1800" t="s">
        <v>351</v>
      </c>
      <c r="D688" s="40"/>
      <c r="E688" s="1736"/>
    </row>
    <row r="689" spans="1:5" ht="18.75">
      <c r="A689" s="1796" t="s">
        <v>1949</v>
      </c>
      <c r="B689" s="1815" t="s">
        <v>514</v>
      </c>
      <c r="C689" s="1800" t="s">
        <v>351</v>
      </c>
      <c r="D689" s="40"/>
      <c r="E689" s="1736"/>
    </row>
    <row r="690" spans="1:5" ht="19.5">
      <c r="A690" s="1796" t="s">
        <v>1950</v>
      </c>
      <c r="B690" s="43" t="s">
        <v>515</v>
      </c>
      <c r="C690" s="1800" t="s">
        <v>351</v>
      </c>
      <c r="D690" s="40"/>
      <c r="E690" s="1736"/>
    </row>
    <row r="691" spans="1:5" ht="18.75">
      <c r="A691" s="1796" t="s">
        <v>1951</v>
      </c>
      <c r="B691" s="1815" t="s">
        <v>516</v>
      </c>
      <c r="C691" s="1800" t="s">
        <v>351</v>
      </c>
      <c r="D691" s="40"/>
      <c r="E691" s="1736"/>
    </row>
    <row r="692" spans="1:5" ht="18.75">
      <c r="A692" s="1796" t="s">
        <v>1952</v>
      </c>
      <c r="B692" s="1815" t="s">
        <v>517</v>
      </c>
      <c r="C692" s="1800" t="s">
        <v>351</v>
      </c>
      <c r="D692" s="40"/>
      <c r="E692" s="1736"/>
    </row>
    <row r="693" spans="1:5" ht="18.75">
      <c r="A693" s="1796" t="s">
        <v>1953</v>
      </c>
      <c r="B693" s="1815" t="s">
        <v>518</v>
      </c>
      <c r="C693" s="1800" t="s">
        <v>351</v>
      </c>
      <c r="D693" s="40"/>
      <c r="E693" s="1736"/>
    </row>
    <row r="694" spans="1:5" ht="18.75">
      <c r="A694" s="1796" t="s">
        <v>1954</v>
      </c>
      <c r="B694" s="1815" t="s">
        <v>519</v>
      </c>
      <c r="C694" s="1800" t="s">
        <v>351</v>
      </c>
      <c r="D694" s="40"/>
      <c r="E694" s="1736"/>
    </row>
    <row r="695" spans="1:5" ht="18.75">
      <c r="A695" s="1796" t="s">
        <v>1955</v>
      </c>
      <c r="B695" s="1815" t="s">
        <v>520</v>
      </c>
      <c r="C695" s="1800" t="s">
        <v>351</v>
      </c>
      <c r="D695" s="40"/>
      <c r="E695" s="1736"/>
    </row>
    <row r="696" spans="1:5" ht="19.5">
      <c r="A696" s="1796" t="s">
        <v>1956</v>
      </c>
      <c r="B696" s="43" t="s">
        <v>521</v>
      </c>
      <c r="C696" s="1800" t="s">
        <v>351</v>
      </c>
      <c r="D696" s="40"/>
      <c r="E696" s="1736"/>
    </row>
    <row r="697" spans="1:5" ht="18.75">
      <c r="A697" s="1796" t="s">
        <v>1957</v>
      </c>
      <c r="B697" s="1815" t="s">
        <v>522</v>
      </c>
      <c r="C697" s="1800" t="s">
        <v>351</v>
      </c>
      <c r="D697" s="40"/>
      <c r="E697" s="1736"/>
    </row>
    <row r="698" spans="1:5" ht="18.75">
      <c r="A698" s="1796" t="s">
        <v>1958</v>
      </c>
      <c r="B698" s="1815" t="s">
        <v>523</v>
      </c>
      <c r="C698" s="1800" t="s">
        <v>351</v>
      </c>
      <c r="D698" s="40"/>
      <c r="E698" s="1736"/>
    </row>
    <row r="699" spans="1:5" ht="18.75">
      <c r="A699" s="1796" t="s">
        <v>1959</v>
      </c>
      <c r="B699" s="1815" t="s">
        <v>524</v>
      </c>
      <c r="C699" s="1800" t="s">
        <v>351</v>
      </c>
      <c r="D699" s="40"/>
      <c r="E699" s="1736"/>
    </row>
    <row r="700" spans="1:5" ht="18.75">
      <c r="A700" s="1796" t="s">
        <v>1960</v>
      </c>
      <c r="B700" s="1815" t="s">
        <v>525</v>
      </c>
      <c r="C700" s="1800" t="s">
        <v>351</v>
      </c>
      <c r="D700" s="40"/>
      <c r="E700" s="1736"/>
    </row>
    <row r="701" spans="1:5" ht="18.75">
      <c r="A701" s="1796" t="s">
        <v>1961</v>
      </c>
      <c r="B701" s="1815" t="s">
        <v>526</v>
      </c>
      <c r="C701" s="1800" t="s">
        <v>351</v>
      </c>
      <c r="D701" s="40"/>
      <c r="E701" s="1736"/>
    </row>
    <row r="702" spans="1:5" ht="18.75">
      <c r="A702" s="1796" t="s">
        <v>1962</v>
      </c>
      <c r="B702" s="1815" t="s">
        <v>527</v>
      </c>
      <c r="C702" s="1800" t="s">
        <v>351</v>
      </c>
      <c r="D702" s="40"/>
      <c r="E702" s="1736"/>
    </row>
    <row r="703" spans="1:5" ht="18.75">
      <c r="A703" s="1796" t="s">
        <v>1963</v>
      </c>
      <c r="B703" s="1815" t="s">
        <v>528</v>
      </c>
      <c r="C703" s="1800" t="s">
        <v>351</v>
      </c>
      <c r="D703" s="40"/>
      <c r="E703" s="1736"/>
    </row>
    <row r="704" spans="1:5" ht="18.75">
      <c r="A704" s="1796" t="s">
        <v>1964</v>
      </c>
      <c r="B704" s="1815" t="s">
        <v>529</v>
      </c>
      <c r="C704" s="1800" t="s">
        <v>351</v>
      </c>
      <c r="D704" s="40"/>
      <c r="E704" s="1736"/>
    </row>
    <row r="705" spans="1:5" ht="18.75">
      <c r="A705" s="1796" t="s">
        <v>1965</v>
      </c>
      <c r="B705" s="1815" t="s">
        <v>530</v>
      </c>
      <c r="C705" s="1800" t="s">
        <v>351</v>
      </c>
      <c r="D705" s="40"/>
      <c r="E705" s="1736"/>
    </row>
    <row r="706" spans="1:5" ht="18.75">
      <c r="A706" s="1796" t="s">
        <v>1966</v>
      </c>
      <c r="B706" s="1815" t="s">
        <v>531</v>
      </c>
      <c r="C706" s="1800" t="s">
        <v>351</v>
      </c>
      <c r="D706" s="40"/>
      <c r="E706" s="1736"/>
    </row>
    <row r="707" spans="1:5" ht="19.5">
      <c r="A707" s="1796" t="s">
        <v>1967</v>
      </c>
      <c r="B707" s="43" t="s">
        <v>532</v>
      </c>
      <c r="C707" s="1800" t="s">
        <v>351</v>
      </c>
      <c r="D707" s="40"/>
      <c r="E707" s="1736"/>
    </row>
    <row r="708" spans="1:5" ht="18.75">
      <c r="A708" s="1796" t="s">
        <v>1968</v>
      </c>
      <c r="B708" s="1815" t="s">
        <v>533</v>
      </c>
      <c r="C708" s="1800" t="s">
        <v>351</v>
      </c>
      <c r="D708" s="40"/>
      <c r="E708" s="1736"/>
    </row>
    <row r="709" spans="1:5" ht="18.75">
      <c r="A709" s="1796" t="s">
        <v>1969</v>
      </c>
      <c r="B709" s="1815" t="s">
        <v>534</v>
      </c>
      <c r="C709" s="1800" t="s">
        <v>351</v>
      </c>
      <c r="D709" s="40"/>
      <c r="E709" s="1736"/>
    </row>
    <row r="710" spans="1:5" ht="18.75">
      <c r="A710" s="1796" t="s">
        <v>1970</v>
      </c>
      <c r="B710" s="1815" t="s">
        <v>535</v>
      </c>
      <c r="C710" s="1800" t="s">
        <v>351</v>
      </c>
      <c r="D710" s="40"/>
      <c r="E710" s="1736"/>
    </row>
    <row r="711" spans="1:5" ht="18.75">
      <c r="A711" s="1796" t="s">
        <v>1971</v>
      </c>
      <c r="B711" s="1815" t="s">
        <v>536</v>
      </c>
      <c r="C711" s="1800" t="s">
        <v>351</v>
      </c>
      <c r="D711" s="40"/>
      <c r="E711" s="1736"/>
    </row>
    <row r="712" spans="1:5" ht="18.75">
      <c r="A712" s="1796" t="s">
        <v>1972</v>
      </c>
      <c r="B712" s="1815" t="s">
        <v>537</v>
      </c>
      <c r="C712" s="1800" t="s">
        <v>351</v>
      </c>
      <c r="D712" s="40"/>
      <c r="E712" s="1736"/>
    </row>
    <row r="713" spans="1:5" ht="18.75">
      <c r="A713" s="1796" t="s">
        <v>1973</v>
      </c>
      <c r="B713" s="1815" t="s">
        <v>538</v>
      </c>
      <c r="C713" s="1800" t="s">
        <v>351</v>
      </c>
      <c r="D713" s="40"/>
      <c r="E713" s="1736"/>
    </row>
    <row r="714" spans="1:5" ht="18.75">
      <c r="A714" s="1796" t="s">
        <v>1974</v>
      </c>
      <c r="B714" s="1815" t="s">
        <v>539</v>
      </c>
      <c r="C714" s="1800" t="s">
        <v>351</v>
      </c>
      <c r="D714" s="40"/>
      <c r="E714" s="1736"/>
    </row>
    <row r="715" spans="1:5" ht="18.75">
      <c r="A715" s="1796" t="s">
        <v>1975</v>
      </c>
      <c r="B715" s="1815" t="s">
        <v>540</v>
      </c>
      <c r="C715" s="1800" t="s">
        <v>351</v>
      </c>
      <c r="D715" s="40"/>
      <c r="E715" s="1736"/>
    </row>
    <row r="716" spans="1:5" ht="18.75">
      <c r="A716" s="1796" t="s">
        <v>1976</v>
      </c>
      <c r="B716" s="1815" t="s">
        <v>541</v>
      </c>
      <c r="C716" s="1800" t="s">
        <v>351</v>
      </c>
      <c r="D716" s="40"/>
      <c r="E716" s="1736"/>
    </row>
    <row r="717" spans="1:5" ht="19.5">
      <c r="A717" s="1796" t="s">
        <v>1977</v>
      </c>
      <c r="B717" s="43" t="s">
        <v>542</v>
      </c>
      <c r="C717" s="1800" t="s">
        <v>351</v>
      </c>
      <c r="D717" s="40"/>
      <c r="E717" s="1736"/>
    </row>
    <row r="718" spans="1:5" ht="18.75">
      <c r="A718" s="1796" t="s">
        <v>1978</v>
      </c>
      <c r="B718" s="1815" t="s">
        <v>543</v>
      </c>
      <c r="C718" s="1800" t="s">
        <v>351</v>
      </c>
      <c r="D718" s="40"/>
      <c r="E718" s="1736"/>
    </row>
    <row r="719" spans="1:5" ht="18.75">
      <c r="A719" s="1796" t="s">
        <v>1979</v>
      </c>
      <c r="B719" s="1815" t="s">
        <v>544</v>
      </c>
      <c r="C719" s="1800" t="s">
        <v>351</v>
      </c>
      <c r="D719" s="40"/>
      <c r="E719" s="1736"/>
    </row>
    <row r="720" spans="1:5" ht="18.75">
      <c r="A720" s="1796" t="s">
        <v>1980</v>
      </c>
      <c r="B720" s="1815" t="s">
        <v>545</v>
      </c>
      <c r="C720" s="1800" t="s">
        <v>351</v>
      </c>
      <c r="D720" s="40"/>
      <c r="E720" s="1736"/>
    </row>
    <row r="721" spans="1:5" ht="18.75">
      <c r="A721" s="1796" t="s">
        <v>1981</v>
      </c>
      <c r="B721" s="1815" t="s">
        <v>546</v>
      </c>
      <c r="C721" s="1800" t="s">
        <v>351</v>
      </c>
      <c r="D721" s="40"/>
      <c r="E721" s="1736"/>
    </row>
    <row r="722" spans="1:5" ht="19.5">
      <c r="A722" s="1796" t="s">
        <v>1982</v>
      </c>
      <c r="B722" s="43" t="s">
        <v>547</v>
      </c>
      <c r="C722" s="1800" t="s">
        <v>351</v>
      </c>
      <c r="D722" s="40"/>
      <c r="E722" s="1736"/>
    </row>
    <row r="723" spans="1:5" ht="19.5">
      <c r="A723" s="40"/>
      <c r="B723" s="43"/>
      <c r="C723" s="1800"/>
      <c r="D723" s="40"/>
      <c r="E723" s="1736"/>
    </row>
    <row r="724" spans="1:5">
      <c r="A724" s="1741" t="s">
        <v>1172</v>
      </c>
      <c r="B724" s="1751" t="s">
        <v>1171</v>
      </c>
      <c r="C724" s="1818" t="s">
        <v>1172</v>
      </c>
    </row>
    <row r="725" spans="1:5">
      <c r="A725" s="1818"/>
      <c r="B725" s="1819">
        <v>46053</v>
      </c>
      <c r="C725" s="1818" t="s">
        <v>1983</v>
      </c>
    </row>
    <row r="726" spans="1:5">
      <c r="A726" s="1818"/>
      <c r="B726" s="1819">
        <v>46081</v>
      </c>
      <c r="C726" s="1818" t="s">
        <v>1984</v>
      </c>
    </row>
    <row r="727" spans="1:5">
      <c r="A727" s="1818"/>
      <c r="B727" s="1819">
        <v>46112</v>
      </c>
      <c r="C727" s="1818" t="s">
        <v>1985</v>
      </c>
    </row>
    <row r="728" spans="1:5">
      <c r="A728" s="1818"/>
      <c r="B728" s="1819">
        <v>46142</v>
      </c>
      <c r="C728" s="1818" t="s">
        <v>1986</v>
      </c>
    </row>
    <row r="729" spans="1:5">
      <c r="A729" s="1818"/>
      <c r="B729" s="1819">
        <v>46173</v>
      </c>
      <c r="C729" s="1818" t="s">
        <v>1987</v>
      </c>
    </row>
    <row r="730" spans="1:5">
      <c r="A730" s="1818"/>
      <c r="B730" s="1819">
        <v>46203</v>
      </c>
      <c r="C730" s="1818" t="s">
        <v>1988</v>
      </c>
    </row>
    <row r="731" spans="1:5">
      <c r="A731" s="1818"/>
      <c r="B731" s="1819">
        <v>46234</v>
      </c>
      <c r="C731" s="1818" t="s">
        <v>1989</v>
      </c>
    </row>
    <row r="732" spans="1:5">
      <c r="A732" s="1818"/>
      <c r="B732" s="1819">
        <v>46265</v>
      </c>
      <c r="C732" s="1818" t="s">
        <v>1990</v>
      </c>
    </row>
    <row r="733" spans="1:5">
      <c r="A733" s="1818"/>
      <c r="B733" s="1819">
        <v>46295</v>
      </c>
      <c r="C733" s="1818" t="s">
        <v>1991</v>
      </c>
    </row>
    <row r="734" spans="1:5">
      <c r="A734" s="1818"/>
      <c r="B734" s="1819">
        <v>46326</v>
      </c>
      <c r="C734" s="1818" t="s">
        <v>1992</v>
      </c>
    </row>
    <row r="735" spans="1:5">
      <c r="A735" s="1818"/>
      <c r="B735" s="1819">
        <v>46356</v>
      </c>
      <c r="C735" s="1818" t="s">
        <v>1993</v>
      </c>
    </row>
    <row r="736" spans="1:5">
      <c r="A736" s="1818"/>
      <c r="B736" s="1819">
        <v>46387</v>
      </c>
      <c r="C736" s="1818" t="s">
        <v>1994</v>
      </c>
    </row>
  </sheetData>
  <sheetProtection password="81B0" sheet="1"/>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11</vt:i4>
      </vt:variant>
    </vt:vector>
  </HeadingPairs>
  <TitlesOfParts>
    <vt:vector size="16" baseType="lpstr">
      <vt:lpstr>Cash-Flow-DATA</vt:lpstr>
      <vt:lpstr>OTCHET-agregirani pokazateli</vt:lpstr>
      <vt:lpstr>OTCHET</vt:lpstr>
      <vt:lpstr>INF</vt:lpstr>
      <vt:lpstr>list</vt:lpstr>
      <vt:lpstr>Date</vt:lpstr>
      <vt:lpstr>EBK_DEIN</vt:lpstr>
      <vt:lpstr>EBK_DEIN2</vt:lpstr>
      <vt:lpstr>list</vt:lpstr>
      <vt:lpstr>OP_LIST</vt:lpstr>
      <vt:lpstr>OP_LIST2</vt:lpstr>
      <vt:lpstr>PRBK</vt:lpstr>
      <vt:lpstr>OTCHET!Print_Area</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2026-02-03T06:27:38Z</cp:lastPrinted>
  <dcterms:created xsi:type="dcterms:W3CDTF">1997-12-10T11:54:07Z</dcterms:created>
  <dcterms:modified xsi:type="dcterms:W3CDTF">2026-07-10T07:02:12Z</dcterms:modified>
</cp:coreProperties>
</file>